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25" windowWidth="9570" windowHeight="10620" tabRatio="860" activeTab="0"/>
  </bookViews>
  <sheets>
    <sheet name="Műszaki adatok összesítő" sheetId="1" r:id="rId1"/>
    <sheet name="MESzEGyI" sheetId="2" r:id="rId2"/>
    <sheet name="MJÓ" sheetId="3" r:id="rId3"/>
    <sheet name="MENÓ" sheetId="4" r:id="rId4"/>
    <sheet name="MMJVÖŐNO" sheetId="5" r:id="rId5"/>
    <sheet name="MKMK" sheetId="6" r:id="rId6"/>
    <sheet name="HOM" sheetId="7" r:id="rId7"/>
    <sheet name="MRHK" sheetId="8" r:id="rId8"/>
    <sheet name="MNSZ" sheetId="9" r:id="rId9"/>
    <sheet name="MKK" sheetId="10" r:id="rId10"/>
    <sheet name="MVSI" sheetId="11" r:id="rId11"/>
    <sheet name="Turisztika" sheetId="12" r:id="rId12"/>
    <sheet name="Városgazda" sheetId="13" r:id="rId13"/>
    <sheet name="MIVÍZ" sheetId="14" r:id="rId14"/>
    <sheet name="MH" sheetId="15" r:id="rId15"/>
    <sheet name="MIHŐ" sheetId="16" r:id="rId16"/>
    <sheet name="Összesen" sheetId="17" r:id="rId17"/>
  </sheets>
  <definedNames>
    <definedName name="_xlnm.Print_Titles" localSheetId="6">'HOM'!$1:$2</definedName>
    <definedName name="_xlnm.Print_Titles" localSheetId="3">'MENÓ'!$1:$2</definedName>
    <definedName name="_xlnm.Print_Titles" localSheetId="1">'MESzEGyI'!$1:$2</definedName>
    <definedName name="_xlnm.Print_Titles" localSheetId="14">'MH'!$1:$2</definedName>
    <definedName name="_xlnm.Print_Titles" localSheetId="15">'MIHŐ'!$1:$2</definedName>
    <definedName name="_xlnm.Print_Titles" localSheetId="13">'MIVÍZ'!$1:$2</definedName>
    <definedName name="_xlnm.Print_Titles" localSheetId="2">'MJÓ'!$1:$2</definedName>
    <definedName name="_xlnm.Print_Titles" localSheetId="9">'MKK'!$1:$2</definedName>
    <definedName name="_xlnm.Print_Titles" localSheetId="5">'MKMK'!$1:$2</definedName>
    <definedName name="_xlnm.Print_Titles" localSheetId="4">'MMJVÖŐNO'!$1:$2</definedName>
    <definedName name="_xlnm.Print_Titles" localSheetId="8">'MNSZ'!$1:$2</definedName>
    <definedName name="_xlnm.Print_Titles" localSheetId="7">'MRHK'!$1:$2</definedName>
    <definedName name="_xlnm.Print_Titles" localSheetId="10">'MVSI'!$1:$2</definedName>
    <definedName name="_xlnm.Print_Titles" localSheetId="16">'Összesen'!$1:$2</definedName>
    <definedName name="_xlnm.Print_Area" localSheetId="6">'HOM'!$A$1:$J$23</definedName>
    <definedName name="_xlnm.Print_Area" localSheetId="3">'MENÓ'!$A$1:$J$64</definedName>
    <definedName name="_xlnm.Print_Area" localSheetId="1">'MESzEGyI'!$A$1:$J$23</definedName>
    <definedName name="_xlnm.Print_Area" localSheetId="14">'MH'!$A$1:$I$358</definedName>
    <definedName name="_xlnm.Print_Area" localSheetId="15">'MIHŐ'!$A$1:$I$232</definedName>
    <definedName name="_xlnm.Print_Area" localSheetId="13">'MIVÍZ'!$A$1:$J$190</definedName>
    <definedName name="_xlnm.Print_Area" localSheetId="2">'MJÓ'!$A$1:$J$23</definedName>
    <definedName name="_xlnm.Print_Area" localSheetId="9">'MKK'!$A$1:$J$23</definedName>
    <definedName name="_xlnm.Print_Area" localSheetId="5">'MKMK'!$A$1:$J$23</definedName>
    <definedName name="_xlnm.Print_Area" localSheetId="4">'MMJVÖŐNO'!$A$1:$J$64</definedName>
    <definedName name="_xlnm.Print_Area" localSheetId="8">'MNSZ'!$A$1:$J$23</definedName>
    <definedName name="_xlnm.Print_Area" localSheetId="7">'MRHK'!$A$1:$J$23</definedName>
    <definedName name="_xlnm.Print_Area" localSheetId="0">'Műszaki adatok összesítő'!$B$2:$AA$74</definedName>
    <definedName name="_xlnm.Print_Area" localSheetId="10">'MVSI'!$A$1:$J$23</definedName>
    <definedName name="_xlnm.Print_Area" localSheetId="16">'Összesen'!$A$1:$J$322</definedName>
    <definedName name="_xlnm.Print_Area" localSheetId="11">'Turisztika'!$A$1:$J$64</definedName>
    <definedName name="_xlnm.Print_Area" localSheetId="12">'Városgazda'!$A$1:$J$23</definedName>
  </definedNames>
  <calcPr fullCalcOnLoad="1"/>
</workbook>
</file>

<file path=xl/sharedStrings.xml><?xml version="1.0" encoding="utf-8"?>
<sst xmlns="http://schemas.openxmlformats.org/spreadsheetml/2006/main" count="2104" uniqueCount="195">
  <si>
    <t>Hónap</t>
  </si>
  <si>
    <t xml:space="preserve">Havi gázigények </t>
  </si>
  <si>
    <t>Napi gázigény</t>
  </si>
  <si>
    <t>Max.órai teljesítmény</t>
  </si>
  <si>
    <r>
      <t>ezer gnm</t>
    </r>
    <r>
      <rPr>
        <vertAlign val="superscript"/>
        <sz val="10"/>
        <rFont val="Times New Roman"/>
        <family val="1"/>
      </rPr>
      <t>3</t>
    </r>
  </si>
  <si>
    <r>
      <t>ezer gnm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/nap</t>
    </r>
  </si>
  <si>
    <r>
      <t>gnm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/óra</t>
    </r>
  </si>
  <si>
    <t>max.</t>
  </si>
  <si>
    <t>várható</t>
  </si>
  <si>
    <t>min</t>
  </si>
  <si>
    <t>max</t>
  </si>
  <si>
    <t>Július</t>
  </si>
  <si>
    <t>Augusztus</t>
  </si>
  <si>
    <t>Szeptember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</si>
  <si>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</si>
  <si>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</si>
  <si>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</si>
  <si>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</si>
  <si>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</si>
  <si>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</si>
  <si>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</si>
  <si>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</si>
  <si>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</si>
  <si>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Összesen</t>
  </si>
  <si>
    <t>Miskolci Turisztikai Kft., Selyemréti Strandfürdő</t>
  </si>
  <si>
    <t>MIVÍZ Kft.</t>
  </si>
  <si>
    <t>Max. órai teljesítmény</t>
  </si>
  <si>
    <t>Havi gázigény</t>
  </si>
  <si>
    <r>
      <t>ezer gnm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/nap</t>
    </r>
  </si>
  <si>
    <t>Miskolci Turisztikai Kft.</t>
  </si>
  <si>
    <t>Miskolci Városgazda Nonprofit Kft.</t>
  </si>
  <si>
    <t>MIVÍZ Miskolci Vízmű Kft.</t>
  </si>
  <si>
    <t>Összesítő táblázat</t>
  </si>
  <si>
    <t>Mindösszesen</t>
  </si>
  <si>
    <t>Selyemréti Tagóvoda; 3527 Miskolc, Selyemrét u. 38.</t>
  </si>
  <si>
    <t>Miskolci Nemzeti Színház; 3525 Miskolc, Déryné u. 1.</t>
  </si>
  <si>
    <t>Selyemréti Strandfürdő; 3527 Miskolc, Bajcsy-Zsilinszky Endre u. 58.</t>
  </si>
  <si>
    <t>Szentpéteri kapui temető; 3526 Miskolc, Szentpéteri kapu 103.</t>
  </si>
  <si>
    <t>MIVÍZ Oktatási Központ; 3530 Miskolc, Mélyvölgy u. 14.</t>
  </si>
  <si>
    <t>MIVÍZ Átemelő Szivattyúk; 3532 Miskolc, Vas u. 18.</t>
  </si>
  <si>
    <t>MIVÍZ Tavi Forrás; 3534 Miskolc, Haller György u. 10.</t>
  </si>
  <si>
    <t>Kossuth Lajos u. 11.; 3525 Miskolc, Kossuth Lajos u. 11.</t>
  </si>
  <si>
    <t>Első u. 6-8-10.; 3533 Miskolc, Első u. 6-8-10.</t>
  </si>
  <si>
    <t>Szinva u. 25.; 3527 Miskolc, Szinva u. 25.</t>
  </si>
  <si>
    <t>Második u. 1-11.; 3533 Miskolc, Második u. 1-11.</t>
  </si>
  <si>
    <t>Városház tér 2.; 3525 Miskolc, Városház tér 2.</t>
  </si>
  <si>
    <t>Eperjesi u. 5.; 3526 Miskolc, Eperjesi u. 5.</t>
  </si>
  <si>
    <t>Hunyadi u. 21.; 3530 Miskolc, Hunyadi u. 21.</t>
  </si>
  <si>
    <t>Hunyadi u. 19.; 3530 Miskolc, Hunyadi u. 19.</t>
  </si>
  <si>
    <t>Széchenyi u. 60.; 3530 Miskolc, Széchenyi István u. 60.</t>
  </si>
  <si>
    <t>Hunyadi u. 5.; 3530 Miskolc, Hunyadi u. 5.</t>
  </si>
  <si>
    <t>Erenyő u. 1.; 3518 Miskolc, Erenyő u. 1.</t>
  </si>
  <si>
    <t>Aranykor Idősek Otthona; 3534 Miskolc, Kiss tábornok u. 34.</t>
  </si>
  <si>
    <t>Miskolci Városgazda Nonprofit Kft., Szentpéteri kapui temető</t>
  </si>
  <si>
    <t>POD azonosító: 39N111122207000W</t>
  </si>
  <si>
    <t>POD azonosító: 39N111119242000N</t>
  </si>
  <si>
    <t>POD azonosító: 39N1111222050005</t>
  </si>
  <si>
    <t>POD azonosító: 39N111116739000K</t>
  </si>
  <si>
    <t>POD azonosító: 39N1112675420000</t>
  </si>
  <si>
    <t>POD azonosító: 39N112579125000X</t>
  </si>
  <si>
    <t>POD azonosító: 39N111246310000V</t>
  </si>
  <si>
    <t>POD azonosító: 39N1111220080004</t>
  </si>
  <si>
    <t>POD azonosító: 39N112579154000K</t>
  </si>
  <si>
    <t>POD azonosító: 39N1111333250006</t>
  </si>
  <si>
    <t>POD azonosító: 39N112579156000A</t>
  </si>
  <si>
    <t>POD azonosító: 39N112579155000F</t>
  </si>
  <si>
    <t>POD azonosító: 39N111180180000P</t>
  </si>
  <si>
    <t>POD azonosító: 39N111180179000N</t>
  </si>
  <si>
    <t>POD azonosító: 39N1111801760001</t>
  </si>
  <si>
    <t>POD azonosító: 39N111180177000X</t>
  </si>
  <si>
    <t>POD azonosító: 39N111167250000Z</t>
  </si>
  <si>
    <t>POD azonosító: 39N111180201000O</t>
  </si>
  <si>
    <t>POD azonosító: 39N1111250370004</t>
  </si>
  <si>
    <t>POD azonosító: 39N111119325000D</t>
  </si>
  <si>
    <t>POD azonosító: 39N110724607000D</t>
  </si>
  <si>
    <t>POD azonosító: 39N111119328000Z</t>
  </si>
  <si>
    <t>POD azonosító: 39N1111284170001</t>
  </si>
  <si>
    <t>POD azonosító: 39N110674854000N</t>
  </si>
  <si>
    <t>POD azonosító: 39N112579242000T</t>
  </si>
  <si>
    <t>1. sz. (Napsugár) Bölcsőde; 3527 Miskolc, Selyemrét u. 36.</t>
  </si>
  <si>
    <t>Miskolci Közintézmény-működtető Központ Intézményei</t>
  </si>
  <si>
    <t>Miskolci Nemzeti Színház Nonprofit Kft.</t>
  </si>
  <si>
    <t>Miskolci Kulturális Központ Nonprofit Kft.</t>
  </si>
  <si>
    <t>Miskolci Kulturális Központ Nonprofit Kft., Ifjúság és Szabadidő Ház</t>
  </si>
  <si>
    <t>Ifjúság és Szabadidő Ház; 3531 Miskolc, Győri Kapu 27/A</t>
  </si>
  <si>
    <t>POD azonosító: 39N111181621000D</t>
  </si>
  <si>
    <t>Hejőcsabai Szennyvízátemelő; 3516 Miskolc, Szűcs Sándor út 11.</t>
  </si>
  <si>
    <t>MIVÍZ Központi Szennyvíztelep; 3521 Miskolc, Somlay Artúr u. 11014/2 (Hrsz)</t>
  </si>
  <si>
    <t>MIVÍZ Nyomásfokozó; 3524 Miskolc, Jósika u. 13027/1 (Hrsz)</t>
  </si>
  <si>
    <t>MIVÍZ Vendégház; 3519 Miskolc, Győri u. 17.</t>
  </si>
  <si>
    <t>Miskolci Eszterlánc Néphagyományőrző Óvoda, Selyemréti Tagóvoda</t>
  </si>
  <si>
    <t>Miskolci Eszterlánc Néphagyományőrző Óvoda, 1. sz. (Napsugár) Bölcsőde</t>
  </si>
  <si>
    <t>Miskolci József úti Óvoda</t>
  </si>
  <si>
    <t>Miskolci József úti Óvoda; 3531 Miskolc, József u. 2.</t>
  </si>
  <si>
    <t>Miskolci Egyesített Szociális, Egészségügyi és Gyermekjóléti Intézmény</t>
  </si>
  <si>
    <t>Őszi Napsugár Otthon; 3526 Miskolc, Szentpéteri kapu 101.</t>
  </si>
  <si>
    <t>MMJV Önkormányzata Őszi Napsugár Otthon</t>
  </si>
  <si>
    <t>MMJV Önkormányzata Őszi Napsugár Otthon, Aranykor Idősek Otthona</t>
  </si>
  <si>
    <t>MVSI Miskolc Városi Sportiskola Nonprofit Közhasznú Kft.</t>
  </si>
  <si>
    <t>MVSI Miskolc Városi Sportiskola Nonprofit Közhasznú Kft., HCM Csarnok</t>
  </si>
  <si>
    <t>HCM Csarnok; 3508 Miskolc, Sütő János u. 51/A</t>
  </si>
  <si>
    <t>POD azonosító: 39N111132907000B</t>
  </si>
  <si>
    <t>Miskolci Turisztikai Kft. Összesen</t>
  </si>
  <si>
    <t>Miskolci Turisztikai Kft., Miskolctapolcai Barlangfürdő</t>
  </si>
  <si>
    <t>Miskolci Eszterlánc Néphagyományőrző Óvoda Összesen</t>
  </si>
  <si>
    <t>MMJV Önkormányzata Őszi Napsugár Otthon Összesen</t>
  </si>
  <si>
    <t>Miskolci Eszterlánc Néphagyományőrző Óvoda</t>
  </si>
  <si>
    <t>POD azonosító: 39N1125798880007</t>
  </si>
  <si>
    <t>3519 Miskolc, Pazár sétány 1.</t>
  </si>
  <si>
    <t>3531 Miskolc, József u. 2.</t>
  </si>
  <si>
    <t>3526 Miskolc, Szentpéteri kapu 101.</t>
  </si>
  <si>
    <t>3525 Miskolc, Déryné u. 1.</t>
  </si>
  <si>
    <t>3531 Miskolc, Győri Kapu 27/A</t>
  </si>
  <si>
    <t>Szerződő cég/intézmény neve</t>
  </si>
  <si>
    <t>Fogyasztási hely megnevezése</t>
  </si>
  <si>
    <t>Fogyasztási hely címe</t>
  </si>
  <si>
    <t>Mérési pont azonosító (POD)</t>
  </si>
  <si>
    <t>Jelenlegi kereskedő</t>
  </si>
  <si>
    <t>Területi elosztó</t>
  </si>
  <si>
    <t>TIGÁZ-DSO Földgázelosztó Kft.</t>
  </si>
  <si>
    <t>SZUM</t>
  </si>
  <si>
    <t>BLANK</t>
  </si>
  <si>
    <t>Miskolci Közintézmény-működtető Központ</t>
  </si>
  <si>
    <t>MIVÍZ Központ; 3527 Miskolc, József Attila u. 78.</t>
  </si>
  <si>
    <t>3530 Miskolc, Arany János u. 37.</t>
  </si>
  <si>
    <t>3530 Miskolc, Hadirokkantak u. 14.</t>
  </si>
  <si>
    <t>3525 Miskolc, Városház tér 13.</t>
  </si>
  <si>
    <t>3515 Miskolc, Egyetem u. 2.</t>
  </si>
  <si>
    <t>Miskolctapolcai Barlangfürdő; 3519 Miskolc, Pazár sétány 46294/1 (Hrsz)</t>
  </si>
  <si>
    <t>3531 Miskolc, Győri kapu 48-50.</t>
  </si>
  <si>
    <t>3527 Miskolc, József Attila u. 78.</t>
  </si>
  <si>
    <t>Szerződő cég/intézmény címe</t>
  </si>
  <si>
    <t>Sorszám</t>
  </si>
  <si>
    <t>Napi csúcs-kapacitás [m3/nap]</t>
  </si>
  <si>
    <t>Tervezett fogyasztás a szerződéses időszakban
[m3]</t>
  </si>
  <si>
    <t>Lekötött teljesítmény [m3/h]</t>
  </si>
  <si>
    <t>Várható mennyiség mindösszesen:</t>
  </si>
  <si>
    <t>Maximális mennyiség mindösszesen (120%):</t>
  </si>
  <si>
    <t>Vevői csoport mindösszesen:</t>
  </si>
  <si>
    <t>POD azonosító: 39N111128849000J</t>
  </si>
  <si>
    <t>POD azonosító: 39N1111288440007</t>
  </si>
  <si>
    <t>POD azonosító: 39N1111796860008</t>
  </si>
  <si>
    <t>POD azonosító: 39N110677085000W</t>
  </si>
  <si>
    <t>POD azonosító: 39N111128841000M</t>
  </si>
  <si>
    <t>POD azonosító: 39N111170150000F</t>
  </si>
  <si>
    <t>POD azonosító: 39N111128741000T</t>
  </si>
  <si>
    <t>Herman Ottó Múzeum</t>
  </si>
  <si>
    <t>Herman Ottó Múzeum; 3529 Miskolc, Görgey Artúr u. 28.</t>
  </si>
  <si>
    <t>3529 Miskolc, Görgey Artúr u. 28.</t>
  </si>
  <si>
    <t>Központi Leánykollégium Főzőkonyha</t>
  </si>
  <si>
    <t>Központi Leánykollégium Főzőkonyha; 3525 Miskolc, Palóczy László u. 1.</t>
  </si>
  <si>
    <t>POD azonosító: 39N111118353000D</t>
  </si>
  <si>
    <t>MIVÍZ Kft. Összesen</t>
  </si>
  <si>
    <t>E.ON Kft.</t>
  </si>
  <si>
    <t>MIHŐ Miskolci Hőszolgáltató Kft.</t>
  </si>
  <si>
    <t>MIHŐ KFT.</t>
  </si>
  <si>
    <t>Diósgyőr; 3535 Miskolc, Bánki Donát u. 17.</t>
  </si>
  <si>
    <t>POD azonosító: 39N1125800980009</t>
  </si>
  <si>
    <t>Bulgárföld; 3534 Miskolc, Szarkahegy 25.</t>
  </si>
  <si>
    <t>POD azonosító: 39N1125800990004</t>
  </si>
  <si>
    <t>Kilián-Dél; 3534 Miskolc, Gagarin u. 52.</t>
  </si>
  <si>
    <t>POD azonosító: 39N1125801210005</t>
  </si>
  <si>
    <t>HCM; 3516 Miskolc, Farkas Antal u. 1.</t>
  </si>
  <si>
    <t>POD azonosító: 39N112580100000M</t>
  </si>
  <si>
    <t>10-es Iskola; 3526 Miskolc, Katowice u. 17.</t>
  </si>
  <si>
    <t>POD azonosító: 39N1125802870006</t>
  </si>
  <si>
    <t>Csabai kapu; 3529 Miskolc, Csabai kapu 61.</t>
  </si>
  <si>
    <t>POD azonosító: 39N112580285000G</t>
  </si>
  <si>
    <t>Kőrösi Cs. S.; 3527 Miskolc, Kőrösi Csoma Sándor u. 5.</t>
  </si>
  <si>
    <t>POD azonosító: 39N1125802880001</t>
  </si>
  <si>
    <t>Komlóstető; 3533 Miskolc, Szeder u. 2.</t>
  </si>
  <si>
    <t>POD azonosító: 39N112580290000Z</t>
  </si>
  <si>
    <t>Petneházy Bölcsőde; 3529 Miskolc, Petneházy Dávid u. 10-12.</t>
  </si>
  <si>
    <t>POD azonosító: 39N112580289000X</t>
  </si>
  <si>
    <t>Csilla Bárónő Szeretetotthon; 3532 Miskolc, Rácz Ádám u. 33.</t>
  </si>
  <si>
    <t>POD azonosító: 39N112580286000B</t>
  </si>
  <si>
    <t>MIHŐ Összesen</t>
  </si>
  <si>
    <t>FŐGÁZ Zrt.</t>
  </si>
  <si>
    <t>3534 Miskolc, Gagarin u. 52.</t>
  </si>
  <si>
    <t>Minimális fogyasztás a szerződéses időszakban
[m3]</t>
  </si>
  <si>
    <t>Minimális mennyiség mindösszesen (75%):</t>
  </si>
  <si>
    <t>Észak-Kiliáni Szolgáltatási Központ és Gondozóház; 3534 Miskolc, Kacsóh Pongrác u. 8.</t>
  </si>
  <si>
    <t>Széchenyi u. 107.; 3530 Miskolc, Széchenyi István u. 107.</t>
  </si>
  <si>
    <t>POD azonosító: 39N111259733000H</t>
  </si>
  <si>
    <t>ELMŰ-ÉMÁSZ Kft.</t>
  </si>
  <si>
    <t>MiReHuKöz Nonprofit Kft.</t>
  </si>
  <si>
    <t>POD azonosító: 39N111132698000A</t>
  </si>
  <si>
    <t>József Attila u. 65.; 3527 Miskolc,  József Attila u. 65.</t>
  </si>
  <si>
    <t>3518 Miskolc, Erenyő u. 1.</t>
  </si>
  <si>
    <t>Magyar Földgázkereskedő Zrt.</t>
  </si>
  <si>
    <t>POD azonosító: 39N110455499000W</t>
  </si>
  <si>
    <t>Csáti sor 377.; 3530 Miskolc, Csáti sor 377.</t>
  </si>
  <si>
    <t>Miskolc Holding Zrt.</t>
  </si>
  <si>
    <t>Miskolc Holding Zrt. Összesen</t>
  </si>
  <si>
    <t>3530 Miskolc, Petőfi Sándor u. 1-3.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</si>
</sst>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,%"/>
    <numFmt numFmtId="167" formatCode="0.00\'\ %"/>
    <numFmt numFmtId="168" formatCode="#&quot; %&quot;"/>
    <numFmt numFmtId="169" formatCode="#,%"/>
    <numFmt numFmtId="170" formatCode="#.##&quot; %&quot;"/>
    <numFmt numFmtId="171" formatCode="0.##&quot; %&quot;"/>
    <numFmt numFmtId="172" formatCode="0.00&quot; %&quot;"/>
    <numFmt numFmtId="173" formatCode="&quot;289 db intézményből:&quot;\ #&quot; db&quot;"/>
    <numFmt numFmtId="174" formatCode="&quot;289 db intézményből&quot;\ #&quot; db&quot;"/>
    <numFmt numFmtId="175" formatCode="&quot;intézményből&quot;\ #&quot; db&quot;"/>
    <numFmt numFmtId="176" formatCode="#&quot; db&quot;"/>
    <numFmt numFmtId="177" formatCode="0.000000"/>
    <numFmt numFmtId="178" formatCode="0.00000"/>
    <numFmt numFmtId="179" formatCode="0.0000"/>
    <numFmt numFmtId="180" formatCode="0.000"/>
    <numFmt numFmtId="181" formatCode="_-* #,##0.000\ _F_t_-;\-* #,##0.000\ _F_t_-;_-* &quot;-&quot;??\ _F_t_-;_-@_-"/>
    <numFmt numFmtId="182" formatCode="_-* #,##0.0\ _F_t_-;\-* #,##0.0\ _F_t_-;_-* &quot;-&quot;??\ _F_t_-;_-@_-"/>
    <numFmt numFmtId="183" formatCode="_-* #,##0\ _F_t_-;\-* #,##0\ _F_t_-;_-* &quot;-&quot;??\ _F_t_-;_-@_-"/>
    <numFmt numFmtId="184" formatCode="#,##0.000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0.00000"/>
    <numFmt numFmtId="189" formatCode="#,##0.0000"/>
    <numFmt numFmtId="190" formatCode="#&quot; m3&quot;"/>
    <numFmt numFmtId="191" formatCode="#,##0&quot; m3&quot;"/>
    <numFmt numFmtId="192" formatCode="#&quot; összesen:&quot;"/>
    <numFmt numFmtId="193" formatCode="####################################################&quot; összesen:&quot;"/>
    <numFmt numFmtId="194" formatCode="@&quot; összesen:&quot;"/>
    <numFmt numFmtId="195" formatCode="&quot;H-&quot;0000"/>
  </numFmts>
  <fonts count="45">
    <font>
      <sz val="10"/>
      <name val="Times New Roman"/>
      <family val="0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Franklin Gothic Medium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6" fillId="0" borderId="0" xfId="58" applyFont="1">
      <alignment/>
      <protection/>
    </xf>
    <xf numFmtId="4" fontId="6" fillId="0" borderId="0" xfId="58" applyNumberFormat="1" applyFont="1">
      <alignment/>
      <protection/>
    </xf>
    <xf numFmtId="3" fontId="6" fillId="0" borderId="0" xfId="58" applyNumberFormat="1" applyFont="1">
      <alignment/>
      <protection/>
    </xf>
    <xf numFmtId="0" fontId="2" fillId="0" borderId="0" xfId="58" applyFont="1" applyBorder="1">
      <alignment/>
      <protection/>
    </xf>
    <xf numFmtId="4" fontId="2" fillId="0" borderId="0" xfId="58" applyNumberFormat="1" applyFont="1" applyBorder="1">
      <alignment/>
      <protection/>
    </xf>
    <xf numFmtId="4" fontId="0" fillId="0" borderId="0" xfId="58" applyNumberFormat="1" applyFont="1">
      <alignment/>
      <protection/>
    </xf>
    <xf numFmtId="3" fontId="0" fillId="0" borderId="0" xfId="58" applyNumberFormat="1" applyFont="1">
      <alignment/>
      <protection/>
    </xf>
    <xf numFmtId="3" fontId="0" fillId="0" borderId="10" xfId="58" applyNumberFormat="1" applyFont="1" applyBorder="1" applyAlignment="1">
      <alignment horizontal="center" vertical="center" wrapText="1"/>
      <protection/>
    </xf>
    <xf numFmtId="4" fontId="0" fillId="0" borderId="10" xfId="58" applyNumberFormat="1" applyFont="1" applyBorder="1" applyAlignment="1">
      <alignment horizontal="center"/>
      <protection/>
    </xf>
    <xf numFmtId="4" fontId="0" fillId="0" borderId="10" xfId="58" applyNumberFormat="1" applyFont="1" applyBorder="1" applyAlignment="1" quotePrefix="1">
      <alignment horizontal="center"/>
      <protection/>
    </xf>
    <xf numFmtId="0" fontId="0" fillId="0" borderId="10" xfId="58" applyFont="1" applyBorder="1">
      <alignment/>
      <protection/>
    </xf>
    <xf numFmtId="4" fontId="0" fillId="0" borderId="10" xfId="58" applyNumberFormat="1" applyFont="1" applyBorder="1" applyAlignment="1" quotePrefix="1">
      <alignment horizontal="right"/>
      <protection/>
    </xf>
    <xf numFmtId="3" fontId="0" fillId="0" borderId="10" xfId="58" applyNumberFormat="1" applyFont="1" applyBorder="1" applyAlignment="1" quotePrefix="1">
      <alignment horizontal="right"/>
      <protection/>
    </xf>
    <xf numFmtId="0" fontId="0" fillId="0" borderId="0" xfId="58" applyFont="1" applyFill="1" applyBorder="1" applyAlignment="1">
      <alignment vertical="center"/>
      <protection/>
    </xf>
    <xf numFmtId="4" fontId="0" fillId="0" borderId="0" xfId="58" applyNumberFormat="1" applyFont="1" applyBorder="1" applyAlignment="1" quotePrefix="1">
      <alignment horizontal="right"/>
      <protection/>
    </xf>
    <xf numFmtId="0" fontId="0" fillId="0" borderId="0" xfId="58" applyFont="1">
      <alignment/>
      <protection/>
    </xf>
    <xf numFmtId="0" fontId="0" fillId="0" borderId="10" xfId="58" applyFont="1" applyBorder="1" applyAlignment="1">
      <alignment horizontal="center" vertical="center" wrapText="1"/>
      <protection/>
    </xf>
    <xf numFmtId="4" fontId="0" fillId="0" borderId="10" xfId="58" applyNumberFormat="1" applyFont="1" applyBorder="1" applyAlignment="1">
      <alignment horizontal="right"/>
      <protection/>
    </xf>
    <xf numFmtId="3" fontId="0" fillId="0" borderId="10" xfId="58" applyNumberFormat="1" applyFont="1" applyBorder="1" applyAlignment="1">
      <alignment horizontal="right"/>
      <protection/>
    </xf>
    <xf numFmtId="4" fontId="0" fillId="0" borderId="0" xfId="58" applyNumberFormat="1" applyFont="1" applyAlignment="1">
      <alignment horizontal="right"/>
      <protection/>
    </xf>
    <xf numFmtId="3" fontId="0" fillId="0" borderId="0" xfId="58" applyNumberFormat="1" applyFont="1" applyAlignment="1">
      <alignment horizontal="right"/>
      <protection/>
    </xf>
    <xf numFmtId="4" fontId="2" fillId="0" borderId="0" xfId="58" applyNumberFormat="1" applyFont="1" applyBorder="1" applyAlignment="1">
      <alignment horizontal="right"/>
      <protection/>
    </xf>
    <xf numFmtId="0" fontId="2" fillId="0" borderId="0" xfId="58" applyFont="1">
      <alignment/>
      <protection/>
    </xf>
    <xf numFmtId="4" fontId="2" fillId="0" borderId="0" xfId="58" applyNumberFormat="1" applyFont="1" applyAlignment="1">
      <alignment horizontal="right"/>
      <protection/>
    </xf>
    <xf numFmtId="4" fontId="0" fillId="0" borderId="0" xfId="58" applyNumberFormat="1" applyFont="1" applyBorder="1" applyAlignment="1">
      <alignment horizontal="right"/>
      <protection/>
    </xf>
    <xf numFmtId="0" fontId="2" fillId="0" borderId="0" xfId="58" applyFont="1" applyBorder="1" applyAlignment="1">
      <alignment/>
      <protection/>
    </xf>
    <xf numFmtId="3" fontId="0" fillId="0" borderId="0" xfId="58" applyNumberFormat="1" applyFont="1" applyBorder="1" applyAlignment="1">
      <alignment horizontal="right"/>
      <protection/>
    </xf>
    <xf numFmtId="3" fontId="0" fillId="0" borderId="10" xfId="58" applyNumberFormat="1" applyFont="1" applyFill="1" applyBorder="1" applyAlignment="1" quotePrefix="1">
      <alignment horizontal="right"/>
      <protection/>
    </xf>
    <xf numFmtId="0" fontId="6" fillId="0" borderId="0" xfId="58" applyFont="1" applyAlignment="1">
      <alignment horizontal="right"/>
      <protection/>
    </xf>
    <xf numFmtId="4" fontId="0" fillId="0" borderId="0" xfId="0" applyNumberFormat="1" applyAlignment="1">
      <alignment/>
    </xf>
    <xf numFmtId="0" fontId="6" fillId="0" borderId="0" xfId="58" applyFont="1" applyFill="1">
      <alignment/>
      <protection/>
    </xf>
    <xf numFmtId="4" fontId="6" fillId="0" borderId="0" xfId="58" applyNumberFormat="1" applyFont="1" applyFill="1">
      <alignment/>
      <protection/>
    </xf>
    <xf numFmtId="3" fontId="6" fillId="0" borderId="0" xfId="58" applyNumberFormat="1" applyFont="1" applyFill="1">
      <alignment/>
      <protection/>
    </xf>
    <xf numFmtId="0" fontId="2" fillId="0" borderId="0" xfId="58" applyFont="1" applyFill="1" applyBorder="1">
      <alignment/>
      <protection/>
    </xf>
    <xf numFmtId="4" fontId="2" fillId="0" borderId="0" xfId="58" applyNumberFormat="1" applyFont="1" applyFill="1" applyBorder="1">
      <alignment/>
      <protection/>
    </xf>
    <xf numFmtId="4" fontId="0" fillId="0" borderId="0" xfId="58" applyNumberFormat="1" applyFont="1" applyFill="1">
      <alignment/>
      <protection/>
    </xf>
    <xf numFmtId="3" fontId="0" fillId="0" borderId="0" xfId="58" applyNumberFormat="1" applyFont="1" applyFill="1">
      <alignment/>
      <protection/>
    </xf>
    <xf numFmtId="3" fontId="0" fillId="0" borderId="10" xfId="58" applyNumberFormat="1" applyFont="1" applyFill="1" applyBorder="1" applyAlignment="1">
      <alignment horizontal="center" vertical="center" wrapText="1"/>
      <protection/>
    </xf>
    <xf numFmtId="4" fontId="0" fillId="0" borderId="10" xfId="58" applyNumberFormat="1" applyFont="1" applyFill="1" applyBorder="1" applyAlignment="1">
      <alignment horizontal="center"/>
      <protection/>
    </xf>
    <xf numFmtId="4" fontId="0" fillId="0" borderId="10" xfId="58" applyNumberFormat="1" applyFont="1" applyFill="1" applyBorder="1" applyAlignment="1" quotePrefix="1">
      <alignment horizontal="center"/>
      <protection/>
    </xf>
    <xf numFmtId="0" fontId="0" fillId="0" borderId="10" xfId="58" applyFont="1" applyFill="1" applyBorder="1">
      <alignment/>
      <protection/>
    </xf>
    <xf numFmtId="4" fontId="0" fillId="0" borderId="10" xfId="58" applyNumberFormat="1" applyFont="1" applyFill="1" applyBorder="1" applyAlignment="1" quotePrefix="1">
      <alignment horizontal="right"/>
      <protection/>
    </xf>
    <xf numFmtId="0" fontId="0" fillId="0" borderId="0" xfId="0" applyFill="1" applyAlignment="1">
      <alignment/>
    </xf>
    <xf numFmtId="3" fontId="0" fillId="0" borderId="0" xfId="58" applyNumberFormat="1" applyFont="1" applyBorder="1" applyAlignment="1" quotePrefix="1">
      <alignment horizontal="right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6" fillId="0" borderId="0" xfId="58" applyFont="1" applyFill="1" applyBorder="1">
      <alignment/>
      <protection/>
    </xf>
    <xf numFmtId="0" fontId="6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4" fontId="0" fillId="0" borderId="0" xfId="57" applyNumberFormat="1" applyFont="1" applyBorder="1" applyAlignment="1" quotePrefix="1">
      <alignment horizontal="right"/>
      <protection/>
    </xf>
    <xf numFmtId="2" fontId="0" fillId="0" borderId="10" xfId="0" applyNumberFormat="1" applyBorder="1" applyAlignment="1">
      <alignment/>
    </xf>
    <xf numFmtId="3" fontId="2" fillId="0" borderId="12" xfId="0" applyNumberFormat="1" applyFont="1" applyBorder="1" applyAlignment="1">
      <alignment horizontal="center" vertical="center"/>
    </xf>
    <xf numFmtId="0" fontId="6" fillId="0" borderId="0" xfId="58" applyFont="1" applyBorder="1" applyAlignment="1">
      <alignment horizontal="right"/>
      <protection/>
    </xf>
    <xf numFmtId="4" fontId="0" fillId="0" borderId="0" xfId="58" applyNumberFormat="1" applyFont="1" applyBorder="1">
      <alignment/>
      <protection/>
    </xf>
    <xf numFmtId="0" fontId="0" fillId="0" borderId="0" xfId="58" applyFont="1" applyBorder="1" applyAlignment="1">
      <alignment horizontal="center" vertical="center" wrapText="1"/>
      <protection/>
    </xf>
    <xf numFmtId="4" fontId="0" fillId="0" borderId="0" xfId="58" applyNumberFormat="1" applyFont="1" applyBorder="1" applyAlignment="1">
      <alignment horizontal="center"/>
      <protection/>
    </xf>
    <xf numFmtId="4" fontId="0" fillId="0" borderId="0" xfId="58" applyNumberFormat="1" applyFont="1" applyBorder="1" applyAlignment="1" quotePrefix="1">
      <alignment horizontal="center"/>
      <protection/>
    </xf>
    <xf numFmtId="4" fontId="6" fillId="0" borderId="0" xfId="58" applyNumberFormat="1" applyFont="1" applyBorder="1">
      <alignment/>
      <protection/>
    </xf>
    <xf numFmtId="3" fontId="6" fillId="0" borderId="0" xfId="58" applyNumberFormat="1" applyFont="1" applyBorder="1">
      <alignment/>
      <protection/>
    </xf>
    <xf numFmtId="3" fontId="0" fillId="0" borderId="0" xfId="58" applyNumberFormat="1" applyFont="1" applyBorder="1">
      <alignment/>
      <protection/>
    </xf>
    <xf numFmtId="3" fontId="0" fillId="0" borderId="0" xfId="58" applyNumberFormat="1" applyFont="1" applyBorder="1" applyAlignment="1">
      <alignment horizontal="center" vertical="center" wrapText="1"/>
      <protection/>
    </xf>
    <xf numFmtId="0" fontId="0" fillId="0" borderId="0" xfId="58" applyFont="1" applyBorder="1" applyAlignment="1">
      <alignment vertical="center"/>
      <protection/>
    </xf>
    <xf numFmtId="4" fontId="0" fillId="0" borderId="0" xfId="58" applyNumberFormat="1" applyFont="1" applyBorder="1" applyAlignment="1">
      <alignment vertical="center"/>
      <protection/>
    </xf>
    <xf numFmtId="4" fontId="0" fillId="0" borderId="0" xfId="58" applyNumberFormat="1" applyFont="1" applyBorder="1" applyAlignment="1">
      <alignment vertical="center" wrapText="1"/>
      <protection/>
    </xf>
    <xf numFmtId="0" fontId="0" fillId="0" borderId="0" xfId="58" applyFont="1" applyBorder="1" applyAlignment="1">
      <alignment vertical="center" wrapText="1"/>
      <protection/>
    </xf>
    <xf numFmtId="3" fontId="0" fillId="0" borderId="0" xfId="58" applyNumberFormat="1" applyFont="1" applyBorder="1" applyAlignment="1">
      <alignment vertical="center" wrapText="1"/>
      <protection/>
    </xf>
    <xf numFmtId="2" fontId="0" fillId="0" borderId="0" xfId="0" applyNumberFormat="1" applyAlignment="1">
      <alignment/>
    </xf>
    <xf numFmtId="4" fontId="0" fillId="0" borderId="0" xfId="58" applyNumberFormat="1" applyFont="1" applyFill="1" applyBorder="1">
      <alignment/>
      <protection/>
    </xf>
    <xf numFmtId="3" fontId="0" fillId="0" borderId="0" xfId="58" applyNumberFormat="1" applyFont="1" applyFill="1" applyBorder="1">
      <alignment/>
      <protection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" fontId="0" fillId="0" borderId="11" xfId="58" applyNumberFormat="1" applyFont="1" applyBorder="1">
      <alignment/>
      <protection/>
    </xf>
    <xf numFmtId="0" fontId="0" fillId="0" borderId="11" xfId="0" applyFill="1" applyBorder="1" applyAlignment="1">
      <alignment horizontal="left" vertical="center"/>
    </xf>
    <xf numFmtId="3" fontId="0" fillId="0" borderId="11" xfId="58" applyNumberFormat="1" applyFont="1" applyBorder="1">
      <alignment/>
      <protection/>
    </xf>
    <xf numFmtId="4" fontId="2" fillId="0" borderId="11" xfId="58" applyNumberFormat="1" applyFont="1" applyBorder="1">
      <alignment/>
      <protection/>
    </xf>
    <xf numFmtId="0" fontId="0" fillId="0" borderId="0" xfId="0" applyBorder="1" applyAlignment="1">
      <alignment horizontal="left" vertical="center"/>
    </xf>
    <xf numFmtId="4" fontId="2" fillId="0" borderId="11" xfId="58" applyNumberFormat="1" applyFont="1" applyFill="1" applyBorder="1">
      <alignment/>
      <protection/>
    </xf>
    <xf numFmtId="3" fontId="0" fillId="0" borderId="11" xfId="58" applyNumberFormat="1" applyFont="1" applyFill="1" applyBorder="1">
      <alignment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4" fontId="0" fillId="0" borderId="11" xfId="58" applyNumberFormat="1" applyFont="1" applyBorder="1" applyAlignment="1">
      <alignment/>
      <protection/>
    </xf>
    <xf numFmtId="3" fontId="0" fillId="0" borderId="0" xfId="0" applyNumberFormat="1" applyAlignment="1">
      <alignment/>
    </xf>
    <xf numFmtId="4" fontId="2" fillId="0" borderId="0" xfId="58" applyNumberFormat="1" applyFont="1" applyFill="1">
      <alignment/>
      <protection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0" fillId="0" borderId="0" xfId="58" applyNumberFormat="1" applyFont="1" applyBorder="1" applyAlignment="1">
      <alignment/>
      <protection/>
    </xf>
    <xf numFmtId="4" fontId="2" fillId="0" borderId="11" xfId="58" applyNumberFormat="1" applyFont="1" applyBorder="1" applyAlignment="1">
      <alignment horizontal="right"/>
      <protection/>
    </xf>
    <xf numFmtId="4" fontId="0" fillId="0" borderId="11" xfId="58" applyNumberFormat="1" applyFont="1" applyBorder="1" applyAlignment="1">
      <alignment horizontal="right"/>
      <protection/>
    </xf>
    <xf numFmtId="3" fontId="0" fillId="0" borderId="11" xfId="58" applyNumberFormat="1" applyFont="1" applyBorder="1" applyAlignment="1">
      <alignment horizontal="right"/>
      <protection/>
    </xf>
    <xf numFmtId="4" fontId="0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184" fontId="0" fillId="0" borderId="0" xfId="0" applyNumberFormat="1" applyAlignment="1">
      <alignment/>
    </xf>
    <xf numFmtId="4" fontId="0" fillId="0" borderId="12" xfId="0" applyNumberFormat="1" applyFont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4" fontId="2" fillId="0" borderId="10" xfId="58" applyNumberFormat="1" applyFont="1" applyBorder="1" applyAlignment="1" quotePrefix="1">
      <alignment horizontal="right"/>
      <protection/>
    </xf>
    <xf numFmtId="0" fontId="2" fillId="0" borderId="10" xfId="58" applyFont="1" applyFill="1" applyBorder="1" applyAlignment="1">
      <alignment vertical="center"/>
      <protection/>
    </xf>
    <xf numFmtId="4" fontId="2" fillId="0" borderId="10" xfId="58" applyNumberFormat="1" applyFont="1" applyFill="1" applyBorder="1" applyAlignment="1" quotePrefix="1">
      <alignment horizontal="right"/>
      <protection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vertical="center"/>
    </xf>
    <xf numFmtId="4" fontId="0" fillId="0" borderId="0" xfId="58" applyNumberFormat="1" applyFont="1" applyFill="1" applyBorder="1" applyAlignment="1" quotePrefix="1">
      <alignment horizontal="right"/>
      <protection/>
    </xf>
    <xf numFmtId="3" fontId="0" fillId="0" borderId="0" xfId="58" applyNumberFormat="1" applyFont="1" applyFill="1" applyBorder="1" applyAlignment="1" quotePrefix="1">
      <alignment horizontal="right"/>
      <protection/>
    </xf>
    <xf numFmtId="4" fontId="0" fillId="0" borderId="0" xfId="0" applyNumberFormat="1" applyFont="1" applyAlignment="1">
      <alignment/>
    </xf>
    <xf numFmtId="0" fontId="2" fillId="0" borderId="10" xfId="58" applyFont="1" applyBorder="1">
      <alignment/>
      <protection/>
    </xf>
    <xf numFmtId="4" fontId="2" fillId="0" borderId="10" xfId="57" applyNumberFormat="1" applyFont="1" applyBorder="1" applyAlignment="1" quotePrefix="1">
      <alignment horizontal="right"/>
      <protection/>
    </xf>
    <xf numFmtId="0" fontId="2" fillId="0" borderId="10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0" xfId="58" applyFont="1" applyFill="1" applyBorder="1" applyAlignment="1">
      <alignment vertical="center"/>
      <protection/>
    </xf>
    <xf numFmtId="4" fontId="0" fillId="0" borderId="10" xfId="58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10" xfId="58" applyNumberFormat="1" applyFont="1" applyBorder="1" applyAlignment="1" quotePrefix="1">
      <alignment horizontal="center" vertical="center"/>
      <protection/>
    </xf>
    <xf numFmtId="0" fontId="0" fillId="0" borderId="10" xfId="58" applyFont="1" applyBorder="1" applyAlignment="1">
      <alignment vertical="center"/>
      <protection/>
    </xf>
    <xf numFmtId="4" fontId="0" fillId="0" borderId="10" xfId="58" applyNumberFormat="1" applyFont="1" applyBorder="1" applyAlignment="1" quotePrefix="1">
      <alignment horizontal="right" vertical="center"/>
      <protection/>
    </xf>
    <xf numFmtId="4" fontId="2" fillId="0" borderId="10" xfId="58" applyNumberFormat="1" applyFont="1" applyBorder="1" applyAlignment="1" quotePrefix="1">
      <alignment horizontal="right" vertical="center"/>
      <protection/>
    </xf>
    <xf numFmtId="4" fontId="0" fillId="0" borderId="10" xfId="58" applyNumberFormat="1" applyFont="1" applyBorder="1" applyAlignment="1">
      <alignment horizontal="right" vertical="center"/>
      <protection/>
    </xf>
    <xf numFmtId="3" fontId="0" fillId="0" borderId="10" xfId="58" applyNumberFormat="1" applyFont="1" applyBorder="1" applyAlignment="1">
      <alignment horizontal="right" vertical="center"/>
      <protection/>
    </xf>
    <xf numFmtId="3" fontId="0" fillId="0" borderId="10" xfId="58" applyNumberFormat="1" applyFont="1" applyBorder="1" applyAlignment="1" quotePrefix="1">
      <alignment horizontal="right" vertical="center"/>
      <protection/>
    </xf>
    <xf numFmtId="0" fontId="6" fillId="0" borderId="0" xfId="58" applyFont="1" applyAlignment="1">
      <alignment vertical="center"/>
      <protection/>
    </xf>
    <xf numFmtId="4" fontId="6" fillId="0" borderId="0" xfId="58" applyNumberFormat="1" applyFont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6" fillId="0" borderId="0" xfId="58" applyFont="1" applyFill="1" applyAlignment="1">
      <alignment vertical="center"/>
      <protection/>
    </xf>
    <xf numFmtId="4" fontId="0" fillId="0" borderId="0" xfId="58" applyNumberFormat="1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2" fillId="0" borderId="0" xfId="58" applyFont="1" applyBorder="1" applyAlignment="1">
      <alignment vertical="center"/>
      <protection/>
    </xf>
    <xf numFmtId="4" fontId="2" fillId="0" borderId="0" xfId="58" applyNumberFormat="1" applyFont="1" applyBorder="1" applyAlignment="1">
      <alignment vertical="center"/>
      <protection/>
    </xf>
    <xf numFmtId="4" fontId="0" fillId="0" borderId="0" xfId="58" applyNumberFormat="1" applyFont="1" applyBorder="1" applyAlignment="1" quotePrefix="1">
      <alignment horizontal="right" vertical="center"/>
      <protection/>
    </xf>
    <xf numFmtId="4" fontId="0" fillId="0" borderId="0" xfId="58" applyNumberFormat="1" applyFont="1" applyBorder="1" applyAlignment="1">
      <alignment horizontal="right" vertical="center"/>
      <protection/>
    </xf>
    <xf numFmtId="3" fontId="0" fillId="0" borderId="0" xfId="58" applyNumberFormat="1" applyFont="1" applyBorder="1" applyAlignment="1">
      <alignment horizontal="right" vertical="center"/>
      <protection/>
    </xf>
    <xf numFmtId="0" fontId="6" fillId="0" borderId="0" xfId="58" applyFont="1" applyFill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3" fontId="0" fillId="0" borderId="0" xfId="58" applyNumberFormat="1" applyFont="1" applyAlignment="1">
      <alignment vertical="center"/>
      <protection/>
    </xf>
    <xf numFmtId="3" fontId="0" fillId="0" borderId="0" xfId="58" applyNumberFormat="1" applyFont="1" applyBorder="1" applyAlignment="1" quotePrefix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4" fontId="0" fillId="0" borderId="10" xfId="58" applyNumberFormat="1" applyFont="1" applyFill="1" applyBorder="1" applyAlignment="1">
      <alignment horizontal="center" vertical="center"/>
      <protection/>
    </xf>
    <xf numFmtId="4" fontId="6" fillId="0" borderId="0" xfId="58" applyNumberFormat="1" applyFont="1" applyFill="1" applyAlignment="1">
      <alignment vertical="center"/>
      <protection/>
    </xf>
    <xf numFmtId="3" fontId="6" fillId="0" borderId="0" xfId="58" applyNumberFormat="1" applyFont="1" applyFill="1" applyAlignment="1">
      <alignment vertical="center"/>
      <protection/>
    </xf>
    <xf numFmtId="4" fontId="2" fillId="0" borderId="0" xfId="58" applyNumberFormat="1" applyFont="1" applyFill="1" applyBorder="1" applyAlignment="1">
      <alignment vertical="center"/>
      <protection/>
    </xf>
    <xf numFmtId="4" fontId="0" fillId="0" borderId="0" xfId="58" applyNumberFormat="1" applyFont="1" applyFill="1" applyAlignment="1">
      <alignment vertical="center"/>
      <protection/>
    </xf>
    <xf numFmtId="3" fontId="0" fillId="0" borderId="0" xfId="58" applyNumberFormat="1" applyFont="1" applyFill="1" applyAlignment="1">
      <alignment vertical="center"/>
      <protection/>
    </xf>
    <xf numFmtId="4" fontId="0" fillId="0" borderId="10" xfId="58" applyNumberFormat="1" applyFont="1" applyFill="1" applyBorder="1" applyAlignment="1" quotePrefix="1">
      <alignment horizontal="center" vertical="center"/>
      <protection/>
    </xf>
    <xf numFmtId="0" fontId="0" fillId="0" borderId="10" xfId="58" applyFont="1" applyFill="1" applyBorder="1" applyAlignment="1">
      <alignment vertical="center"/>
      <protection/>
    </xf>
    <xf numFmtId="4" fontId="0" fillId="0" borderId="10" xfId="58" applyNumberFormat="1" applyFont="1" applyFill="1" applyBorder="1" applyAlignment="1" quotePrefix="1">
      <alignment horizontal="right" vertical="center"/>
      <protection/>
    </xf>
    <xf numFmtId="3" fontId="0" fillId="0" borderId="10" xfId="58" applyNumberFormat="1" applyFont="1" applyFill="1" applyBorder="1" applyAlignment="1" quotePrefix="1">
      <alignment horizontal="right" vertical="center"/>
      <protection/>
    </xf>
    <xf numFmtId="4" fontId="2" fillId="0" borderId="10" xfId="58" applyNumberFormat="1" applyFont="1" applyFill="1" applyBorder="1" applyAlignment="1" quotePrefix="1">
      <alignment horizontal="right" vertical="center"/>
      <protection/>
    </xf>
    <xf numFmtId="4" fontId="2" fillId="0" borderId="0" xfId="58" applyNumberFormat="1" applyFont="1" applyFill="1" applyBorder="1" applyAlignment="1" quotePrefix="1">
      <alignment horizontal="right" vertical="center"/>
      <protection/>
    </xf>
    <xf numFmtId="4" fontId="0" fillId="0" borderId="0" xfId="58" applyNumberFormat="1" applyFont="1" applyFill="1" applyBorder="1" applyAlignment="1" quotePrefix="1">
      <alignment horizontal="right" vertical="center"/>
      <protection/>
    </xf>
    <xf numFmtId="3" fontId="0" fillId="0" borderId="0" xfId="58" applyNumberFormat="1" applyFont="1" applyFill="1" applyBorder="1" applyAlignment="1" quotePrefix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4" fontId="0" fillId="0" borderId="17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18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/>
    </xf>
    <xf numFmtId="3" fontId="0" fillId="0" borderId="22" xfId="0" applyNumberFormat="1" applyFont="1" applyFill="1" applyBorder="1" applyAlignment="1">
      <alignment horizontal="center" vertical="center" wrapText="1"/>
    </xf>
    <xf numFmtId="191" fontId="2" fillId="33" borderId="23" xfId="0" applyNumberFormat="1" applyFont="1" applyFill="1" applyBorder="1" applyAlignment="1">
      <alignment horizontal="center" vertical="center" wrapText="1"/>
    </xf>
    <xf numFmtId="191" fontId="2" fillId="34" borderId="23" xfId="0" applyNumberFormat="1" applyFont="1" applyFill="1" applyBorder="1" applyAlignment="1">
      <alignment horizontal="center" vertical="center"/>
    </xf>
    <xf numFmtId="191" fontId="2" fillId="0" borderId="2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vertical="center"/>
    </xf>
    <xf numFmtId="3" fontId="2" fillId="35" borderId="26" xfId="0" applyNumberFormat="1" applyFont="1" applyFill="1" applyBorder="1" applyAlignment="1">
      <alignment horizontal="center" vertical="center"/>
    </xf>
    <xf numFmtId="3" fontId="2" fillId="35" borderId="23" xfId="0" applyNumberFormat="1" applyFont="1" applyFill="1" applyBorder="1" applyAlignment="1">
      <alignment horizontal="center" vertical="center"/>
    </xf>
    <xf numFmtId="3" fontId="2" fillId="33" borderId="26" xfId="0" applyNumberFormat="1" applyFont="1" applyFill="1" applyBorder="1" applyAlignment="1">
      <alignment horizontal="center" vertical="center"/>
    </xf>
    <xf numFmtId="3" fontId="2" fillId="33" borderId="23" xfId="0" applyNumberFormat="1" applyFont="1" applyFill="1" applyBorder="1" applyAlignment="1">
      <alignment horizontal="center" vertical="center"/>
    </xf>
    <xf numFmtId="3" fontId="2" fillId="34" borderId="2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textRotation="90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12" xfId="0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/>
    </xf>
    <xf numFmtId="1" fontId="0" fillId="0" borderId="0" xfId="58" applyNumberFormat="1" applyFont="1" applyFill="1" applyBorder="1" applyAlignment="1">
      <alignment horizontal="right"/>
      <protection/>
    </xf>
    <xf numFmtId="1" fontId="0" fillId="0" borderId="0" xfId="0" applyNumberFormat="1" applyBorder="1" applyAlignment="1">
      <alignment/>
    </xf>
    <xf numFmtId="0" fontId="0" fillId="37" borderId="10" xfId="0" applyFont="1" applyFill="1" applyBorder="1" applyAlignment="1">
      <alignment vertical="center"/>
    </xf>
    <xf numFmtId="4" fontId="0" fillId="37" borderId="10" xfId="0" applyNumberFormat="1" applyFont="1" applyFill="1" applyBorder="1" applyAlignment="1">
      <alignment vertical="center"/>
    </xf>
    <xf numFmtId="3" fontId="0" fillId="37" borderId="10" xfId="0" applyNumberFormat="1" applyFont="1" applyFill="1" applyBorder="1" applyAlignment="1">
      <alignment horizontal="center" vertical="center"/>
    </xf>
    <xf numFmtId="3" fontId="0" fillId="37" borderId="13" xfId="0" applyNumberFormat="1" applyFont="1" applyFill="1" applyBorder="1" applyAlignment="1">
      <alignment horizontal="center" vertical="center" wrapText="1"/>
    </xf>
    <xf numFmtId="3" fontId="0" fillId="37" borderId="16" xfId="0" applyNumberFormat="1" applyFont="1" applyFill="1" applyBorder="1" applyAlignment="1">
      <alignment horizontal="center" vertical="center" wrapText="1"/>
    </xf>
    <xf numFmtId="0" fontId="2" fillId="0" borderId="0" xfId="58" applyFont="1" applyFill="1" applyBorder="1" applyAlignment="1">
      <alignment/>
      <protection/>
    </xf>
    <xf numFmtId="0" fontId="0" fillId="0" borderId="12" xfId="0" applyFont="1" applyFill="1" applyBorder="1" applyAlignment="1">
      <alignment horizontal="left" vertical="center"/>
    </xf>
    <xf numFmtId="0" fontId="2" fillId="0" borderId="11" xfId="58" applyFont="1" applyFill="1" applyBorder="1">
      <alignment/>
      <protection/>
    </xf>
    <xf numFmtId="0" fontId="0" fillId="0" borderId="0" xfId="0" applyFont="1" applyFill="1" applyAlignment="1">
      <alignment/>
    </xf>
    <xf numFmtId="2" fontId="0" fillId="0" borderId="0" xfId="58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" fontId="0" fillId="0" borderId="31" xfId="58" applyNumberFormat="1" applyFont="1" applyFill="1" applyBorder="1" applyAlignment="1">
      <alignment horizontal="right"/>
      <protection/>
    </xf>
    <xf numFmtId="0" fontId="0" fillId="0" borderId="25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4" fontId="2" fillId="0" borderId="0" xfId="58" applyNumberFormat="1" applyFont="1" applyBorder="1" applyAlignment="1" quotePrefix="1">
      <alignment horizontal="right" vertical="center"/>
      <protection/>
    </xf>
    <xf numFmtId="0" fontId="0" fillId="0" borderId="0" xfId="56" applyFill="1">
      <alignment/>
      <protection/>
    </xf>
    <xf numFmtId="0" fontId="0" fillId="0" borderId="0" xfId="56">
      <alignment/>
      <protection/>
    </xf>
    <xf numFmtId="0" fontId="9" fillId="0" borderId="0" xfId="56" applyFont="1" applyFill="1">
      <alignment/>
      <protection/>
    </xf>
    <xf numFmtId="4" fontId="7" fillId="0" borderId="0" xfId="58" applyNumberFormat="1" applyFill="1">
      <alignment/>
      <protection/>
    </xf>
    <xf numFmtId="3" fontId="7" fillId="0" borderId="0" xfId="58" applyNumberFormat="1" applyFill="1">
      <alignment/>
      <protection/>
    </xf>
    <xf numFmtId="0" fontId="0" fillId="0" borderId="0" xfId="56" applyFont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10" xfId="58" applyNumberFormat="1" applyFont="1" applyFill="1" applyBorder="1" applyAlignment="1">
      <alignment horizontal="right"/>
      <protection/>
    </xf>
    <xf numFmtId="3" fontId="0" fillId="0" borderId="10" xfId="58" applyNumberFormat="1" applyFont="1" applyFill="1" applyBorder="1" applyAlignment="1">
      <alignment horizontal="right"/>
      <protection/>
    </xf>
    <xf numFmtId="4" fontId="0" fillId="0" borderId="0" xfId="58" applyNumberFormat="1" applyFont="1" applyFill="1" applyBorder="1" applyAlignment="1">
      <alignment horizontal="right"/>
      <protection/>
    </xf>
    <xf numFmtId="3" fontId="0" fillId="0" borderId="0" xfId="58" applyNumberFormat="1" applyFont="1" applyFill="1" applyBorder="1" applyAlignment="1">
      <alignment horizontal="right"/>
      <protection/>
    </xf>
    <xf numFmtId="4" fontId="0" fillId="0" borderId="0" xfId="56" applyNumberFormat="1" applyFill="1">
      <alignment/>
      <protection/>
    </xf>
    <xf numFmtId="3" fontId="0" fillId="0" borderId="0" xfId="56" applyNumberFormat="1" applyFill="1">
      <alignment/>
      <protection/>
    </xf>
    <xf numFmtId="3" fontId="0" fillId="0" borderId="0" xfId="56" applyNumberFormat="1" applyAlignment="1">
      <alignment/>
      <protection/>
    </xf>
    <xf numFmtId="3" fontId="3" fillId="0" borderId="0" xfId="0" applyNumberFormat="1" applyFont="1" applyAlignment="1">
      <alignment/>
    </xf>
    <xf numFmtId="0" fontId="1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94" fontId="2" fillId="38" borderId="32" xfId="0" applyNumberFormat="1" applyFont="1" applyFill="1" applyBorder="1" applyAlignment="1">
      <alignment horizontal="right"/>
    </xf>
    <xf numFmtId="194" fontId="2" fillId="38" borderId="33" xfId="0" applyNumberFormat="1" applyFont="1" applyFill="1" applyBorder="1" applyAlignment="1">
      <alignment horizontal="right"/>
    </xf>
    <xf numFmtId="194" fontId="2" fillId="38" borderId="28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2" fillId="0" borderId="32" xfId="0" applyNumberFormat="1" applyFont="1" applyFill="1" applyBorder="1" applyAlignment="1">
      <alignment horizontal="right" vertical="center"/>
    </xf>
    <xf numFmtId="3" fontId="2" fillId="0" borderId="33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2" fillId="33" borderId="32" xfId="0" applyNumberFormat="1" applyFont="1" applyFill="1" applyBorder="1" applyAlignment="1">
      <alignment horizontal="right" vertical="center"/>
    </xf>
    <xf numFmtId="0" fontId="2" fillId="33" borderId="33" xfId="0" applyNumberFormat="1" applyFont="1" applyFill="1" applyBorder="1" applyAlignment="1">
      <alignment horizontal="right" vertical="center"/>
    </xf>
    <xf numFmtId="0" fontId="2" fillId="33" borderId="28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3" fontId="0" fillId="0" borderId="10" xfId="58" applyNumberFormat="1" applyFont="1" applyBorder="1" applyAlignment="1">
      <alignment horizontal="center" vertical="center" wrapText="1"/>
      <protection/>
    </xf>
    <xf numFmtId="0" fontId="0" fillId="0" borderId="10" xfId="58" applyFont="1" applyBorder="1" applyAlignment="1">
      <alignment horizontal="center" vertical="center"/>
      <protection/>
    </xf>
    <xf numFmtId="4" fontId="0" fillId="0" borderId="10" xfId="58" applyNumberFormat="1" applyFont="1" applyBorder="1" applyAlignment="1">
      <alignment horizontal="center" vertical="center"/>
      <protection/>
    </xf>
    <xf numFmtId="4" fontId="0" fillId="0" borderId="10" xfId="58" applyNumberFormat="1" applyFont="1" applyBorder="1" applyAlignment="1">
      <alignment horizontal="center" vertical="center" wrapText="1"/>
      <protection/>
    </xf>
    <xf numFmtId="4" fontId="0" fillId="0" borderId="10" xfId="58" applyNumberFormat="1" applyFont="1" applyFill="1" applyBorder="1" applyAlignment="1">
      <alignment horizontal="center" vertical="center" wrapText="1"/>
      <protection/>
    </xf>
    <xf numFmtId="3" fontId="0" fillId="0" borderId="10" xfId="58" applyNumberFormat="1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center" vertical="center"/>
      <protection/>
    </xf>
    <xf numFmtId="4" fontId="0" fillId="0" borderId="10" xfId="58" applyNumberFormat="1" applyFont="1" applyFill="1" applyBorder="1" applyAlignment="1">
      <alignment horizontal="center" vertical="center"/>
      <protection/>
    </xf>
    <xf numFmtId="4" fontId="0" fillId="0" borderId="38" xfId="58" applyNumberFormat="1" applyFont="1" applyBorder="1" applyAlignment="1">
      <alignment horizontal="center" vertical="center"/>
      <protection/>
    </xf>
    <xf numFmtId="4" fontId="0" fillId="0" borderId="20" xfId="58" applyNumberFormat="1" applyFont="1" applyBorder="1" applyAlignment="1">
      <alignment horizontal="center" vertical="center"/>
      <protection/>
    </xf>
    <xf numFmtId="4" fontId="0" fillId="0" borderId="38" xfId="58" applyNumberFormat="1" applyFont="1" applyBorder="1" applyAlignment="1">
      <alignment horizontal="center" vertical="center" wrapText="1"/>
      <protection/>
    </xf>
    <xf numFmtId="4" fontId="0" fillId="0" borderId="39" xfId="58" applyNumberFormat="1" applyFont="1" applyBorder="1" applyAlignment="1">
      <alignment horizontal="center" vertical="center" wrapText="1"/>
      <protection/>
    </xf>
    <xf numFmtId="4" fontId="0" fillId="0" borderId="20" xfId="58" applyNumberFormat="1" applyFont="1" applyBorder="1" applyAlignment="1">
      <alignment horizontal="center" vertical="center" wrapText="1"/>
      <protection/>
    </xf>
    <xf numFmtId="3" fontId="0" fillId="0" borderId="22" xfId="58" applyNumberFormat="1" applyFont="1" applyBorder="1" applyAlignment="1">
      <alignment horizontal="center" vertical="center" wrapText="1"/>
      <protection/>
    </xf>
    <xf numFmtId="3" fontId="0" fillId="0" borderId="13" xfId="58" applyNumberFormat="1" applyFont="1" applyBorder="1" applyAlignment="1">
      <alignment horizontal="center" vertical="center" wrapText="1"/>
      <protection/>
    </xf>
    <xf numFmtId="0" fontId="0" fillId="0" borderId="22" xfId="58" applyFont="1" applyBorder="1" applyAlignment="1">
      <alignment horizontal="center" vertical="center"/>
      <protection/>
    </xf>
    <xf numFmtId="0" fontId="0" fillId="0" borderId="34" xfId="58" applyFont="1" applyBorder="1" applyAlignment="1">
      <alignment horizontal="center" vertical="center"/>
      <protection/>
    </xf>
    <xf numFmtId="0" fontId="0" fillId="0" borderId="13" xfId="58" applyFont="1" applyBorder="1" applyAlignment="1">
      <alignment horizontal="center" vertical="center"/>
      <protection/>
    </xf>
    <xf numFmtId="4" fontId="0" fillId="0" borderId="39" xfId="58" applyNumberFormat="1" applyFont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22" xfId="58" applyNumberFormat="1" applyFont="1" applyFill="1" applyBorder="1" applyAlignment="1">
      <alignment horizontal="center" vertical="center" wrapText="1"/>
      <protection/>
    </xf>
    <xf numFmtId="3" fontId="0" fillId="0" borderId="13" xfId="58" applyNumberFormat="1" applyFont="1" applyFill="1" applyBorder="1" applyAlignment="1">
      <alignment horizontal="center" vertical="center" wrapText="1"/>
      <protection/>
    </xf>
    <xf numFmtId="4" fontId="0" fillId="0" borderId="38" xfId="58" applyNumberFormat="1" applyFont="1" applyFill="1" applyBorder="1" applyAlignment="1">
      <alignment horizontal="center" vertical="center" wrapText="1"/>
      <protection/>
    </xf>
    <xf numFmtId="4" fontId="0" fillId="0" borderId="39" xfId="58" applyNumberFormat="1" applyFont="1" applyFill="1" applyBorder="1" applyAlignment="1">
      <alignment horizontal="center" vertical="center" wrapText="1"/>
      <protection/>
    </xf>
    <xf numFmtId="4" fontId="0" fillId="0" borderId="20" xfId="58" applyNumberFormat="1" applyFont="1" applyFill="1" applyBorder="1" applyAlignment="1">
      <alignment horizontal="center" vertical="center" wrapText="1"/>
      <protection/>
    </xf>
    <xf numFmtId="0" fontId="0" fillId="0" borderId="22" xfId="58" applyFont="1" applyBorder="1" applyAlignment="1">
      <alignment horizontal="center" vertical="center" wrapText="1"/>
      <protection/>
    </xf>
    <xf numFmtId="0" fontId="0" fillId="0" borderId="13" xfId="58" applyFont="1" applyBorder="1" applyAlignment="1">
      <alignment horizontal="center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Gázigény" xfId="57"/>
    <cellStyle name="Normál_mivízgáz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84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.75"/>
  <cols>
    <col min="1" max="2" width="3.5" style="0" customWidth="1"/>
    <col min="3" max="3" width="66.66015625" style="0" customWidth="1"/>
    <col min="4" max="4" width="33.33203125" style="0" bestFit="1" customWidth="1"/>
    <col min="5" max="5" width="47.83203125" style="0" bestFit="1" customWidth="1"/>
    <col min="6" max="6" width="42" style="0" bestFit="1" customWidth="1"/>
    <col min="7" max="7" width="19.16015625" style="0" bestFit="1" customWidth="1"/>
    <col min="8" max="8" width="19.16015625" style="0" customWidth="1"/>
    <col min="9" max="9" width="30.83203125" style="0" bestFit="1" customWidth="1"/>
    <col min="10" max="12" width="14.16015625" style="0" customWidth="1"/>
    <col min="13" max="13" width="15" style="0" bestFit="1" customWidth="1"/>
    <col min="14" max="14" width="14.16015625" style="0" hidden="1" customWidth="1"/>
    <col min="15" max="20" width="11.66015625" style="0" customWidth="1"/>
    <col min="21" max="21" width="11.66015625" style="0" hidden="1" customWidth="1"/>
    <col min="22" max="27" width="11.66015625" style="0" customWidth="1"/>
  </cols>
  <sheetData>
    <row r="1" ht="13.5" thickBot="1"/>
    <row r="2" spans="2:27" ht="67.5" customHeight="1" thickBot="1">
      <c r="B2" s="214" t="s">
        <v>132</v>
      </c>
      <c r="C2" s="215" t="s">
        <v>113</v>
      </c>
      <c r="D2" s="216" t="s">
        <v>131</v>
      </c>
      <c r="E2" s="216" t="s">
        <v>114</v>
      </c>
      <c r="F2" s="216" t="s">
        <v>115</v>
      </c>
      <c r="G2" s="216" t="s">
        <v>116</v>
      </c>
      <c r="H2" s="216" t="s">
        <v>117</v>
      </c>
      <c r="I2" s="216" t="s">
        <v>118</v>
      </c>
      <c r="J2" s="216" t="s">
        <v>133</v>
      </c>
      <c r="K2" s="216" t="s">
        <v>135</v>
      </c>
      <c r="L2" s="217" t="s">
        <v>179</v>
      </c>
      <c r="M2" s="216" t="s">
        <v>134</v>
      </c>
      <c r="N2" s="218" t="s">
        <v>120</v>
      </c>
      <c r="O2" s="216" t="s">
        <v>14</v>
      </c>
      <c r="P2" s="216" t="s">
        <v>15</v>
      </c>
      <c r="Q2" s="216" t="s">
        <v>16</v>
      </c>
      <c r="R2" s="216" t="s">
        <v>17</v>
      </c>
      <c r="S2" s="216" t="s">
        <v>18</v>
      </c>
      <c r="T2" s="216" t="s">
        <v>19</v>
      </c>
      <c r="U2" s="218" t="s">
        <v>121</v>
      </c>
      <c r="V2" s="216" t="s">
        <v>20</v>
      </c>
      <c r="W2" s="216" t="s">
        <v>21</v>
      </c>
      <c r="X2" s="216" t="s">
        <v>22</v>
      </c>
      <c r="Y2" s="216" t="s">
        <v>11</v>
      </c>
      <c r="Z2" s="216" t="s">
        <v>12</v>
      </c>
      <c r="AA2" s="213" t="s">
        <v>13</v>
      </c>
    </row>
    <row r="3" spans="2:30" ht="12.75" customHeight="1" thickBot="1">
      <c r="B3" s="219">
        <v>1</v>
      </c>
      <c r="C3" s="197" t="str">
        <f>MESzEGyI!B1</f>
        <v>Miskolci Egyesített Szociális, Egészségügyi és Gyermekjóléti Intézmény</v>
      </c>
      <c r="D3" s="186" t="s">
        <v>124</v>
      </c>
      <c r="E3" s="179" t="str">
        <f>LEFT(MESzEGyI!B4,SEARCH(";",MESzEGyI!B4,1)-1)</f>
        <v>Észak-Kiliáni Szolgáltatási Központ és Gondozóház</v>
      </c>
      <c r="F3" s="179" t="str">
        <f>RIGHT(MESzEGyI!B4,LEN(MESzEGyI!B4)-SEARCH(";",MESzEGyI!B4,1)-1)</f>
        <v>3534 Miskolc, Kacsóh Pongrác u. 8.</v>
      </c>
      <c r="G3" s="183" t="str">
        <f>RIGHT(MESzEGyI!B5,16)</f>
        <v>39N1112675420000</v>
      </c>
      <c r="H3" s="179" t="s">
        <v>153</v>
      </c>
      <c r="I3" s="179" t="s">
        <v>119</v>
      </c>
      <c r="J3" s="204">
        <f>ROUND(MAX(MESzEGyI!F9:F21)*1000,-1)</f>
        <v>860</v>
      </c>
      <c r="K3" s="204">
        <f>MAX(MESzEGyI!H9:H21)</f>
        <v>44</v>
      </c>
      <c r="L3" s="204">
        <f>MESzEGyI!E22*1000</f>
        <v>39300.000000000015</v>
      </c>
      <c r="M3" s="204">
        <f>MESzEGyI!D22*1000</f>
        <v>52400</v>
      </c>
      <c r="N3" s="204">
        <f>SUM(O3:AA3)</f>
        <v>52400</v>
      </c>
      <c r="O3" s="198">
        <f>MESzEGyI!$D9*1000</f>
        <v>3750</v>
      </c>
      <c r="P3" s="198">
        <f>MESzEGyI!$D10*1000</f>
        <v>7260</v>
      </c>
      <c r="Q3" s="198">
        <f>MESzEGyI!$D11*1000</f>
        <v>8250</v>
      </c>
      <c r="R3" s="198">
        <f>MESzEGyI!$D12*1000</f>
        <v>10350</v>
      </c>
      <c r="S3" s="198">
        <f>MESzEGyI!$D13*1000</f>
        <v>10340</v>
      </c>
      <c r="T3" s="198">
        <f>MESzEGyI!$D14*1000</f>
        <v>6420</v>
      </c>
      <c r="U3" s="198">
        <f>MESzEGyI!$D15*1000</f>
        <v>0</v>
      </c>
      <c r="V3" s="198">
        <f>MESzEGyI!$D16*1000</f>
        <v>2330</v>
      </c>
      <c r="W3" s="198">
        <f>MESzEGyI!$D17*1000</f>
        <v>1120</v>
      </c>
      <c r="X3" s="198">
        <f>MESzEGyI!$D18*1000</f>
        <v>620</v>
      </c>
      <c r="Y3" s="198">
        <f>MESzEGyI!$D19*1000</f>
        <v>490</v>
      </c>
      <c r="Z3" s="198">
        <f>MESzEGyI!$D20*1000</f>
        <v>610</v>
      </c>
      <c r="AA3" s="203">
        <f>MESzEGyI!$D21*1000</f>
        <v>860</v>
      </c>
      <c r="AC3" s="30"/>
      <c r="AD3" s="30"/>
    </row>
    <row r="4" spans="2:30" s="210" customFormat="1" ht="13.5" customHeight="1" thickBot="1">
      <c r="B4" s="270" t="str">
        <f>C3</f>
        <v>Miskolci Egyesített Szociális, Egészségügyi és Gyermekjóléti Intézmény</v>
      </c>
      <c r="C4" s="271"/>
      <c r="D4" s="271"/>
      <c r="E4" s="271"/>
      <c r="F4" s="271"/>
      <c r="G4" s="271"/>
      <c r="H4" s="271"/>
      <c r="I4" s="272"/>
      <c r="J4" s="205">
        <f>SUM(J3)</f>
        <v>860</v>
      </c>
      <c r="K4" s="205">
        <f>SUM(K3)</f>
        <v>44</v>
      </c>
      <c r="L4" s="205">
        <f>SUM(L3)</f>
        <v>39300.000000000015</v>
      </c>
      <c r="M4" s="205">
        <f aca="true" t="shared" si="0" ref="M4:AA4">SUM(M3)</f>
        <v>52400</v>
      </c>
      <c r="N4" s="205">
        <f t="shared" si="0"/>
        <v>52400</v>
      </c>
      <c r="O4" s="205">
        <f t="shared" si="0"/>
        <v>3750</v>
      </c>
      <c r="P4" s="205">
        <f t="shared" si="0"/>
        <v>7260</v>
      </c>
      <c r="Q4" s="205">
        <f t="shared" si="0"/>
        <v>8250</v>
      </c>
      <c r="R4" s="205">
        <f t="shared" si="0"/>
        <v>10350</v>
      </c>
      <c r="S4" s="205">
        <f t="shared" si="0"/>
        <v>10340</v>
      </c>
      <c r="T4" s="205">
        <f t="shared" si="0"/>
        <v>6420</v>
      </c>
      <c r="U4" s="205">
        <f t="shared" si="0"/>
        <v>0</v>
      </c>
      <c r="V4" s="205">
        <f t="shared" si="0"/>
        <v>2330</v>
      </c>
      <c r="W4" s="205">
        <f t="shared" si="0"/>
        <v>1120</v>
      </c>
      <c r="X4" s="205">
        <f t="shared" si="0"/>
        <v>620</v>
      </c>
      <c r="Y4" s="205">
        <f t="shared" si="0"/>
        <v>490</v>
      </c>
      <c r="Z4" s="205">
        <f t="shared" si="0"/>
        <v>610</v>
      </c>
      <c r="AA4" s="206">
        <f t="shared" si="0"/>
        <v>860</v>
      </c>
      <c r="AC4" s="211"/>
      <c r="AD4" s="211"/>
    </row>
    <row r="5" spans="2:30" ht="12.75" customHeight="1" thickBot="1">
      <c r="B5" s="220">
        <v>2</v>
      </c>
      <c r="C5" s="196" t="str">
        <f>MJÓ!B1</f>
        <v>Miskolci József úti Óvoda</v>
      </c>
      <c r="D5" s="180" t="s">
        <v>109</v>
      </c>
      <c r="E5" s="180" t="str">
        <f>LEFT(MJÓ!B4,SEARCH(";",MJÓ!B4,1)-1)</f>
        <v>Miskolci József úti Óvoda</v>
      </c>
      <c r="F5" s="180" t="str">
        <f>RIGHT(MJÓ!B4,LEN(MJÓ!B4)-SEARCH(";",MJÓ!B4,1)-1)</f>
        <v>3531 Miskolc, József u. 2.</v>
      </c>
      <c r="G5" s="184" t="str">
        <f>RIGHT(MJÓ!B5,16)</f>
        <v>39N111119242000N</v>
      </c>
      <c r="H5" s="179" t="s">
        <v>153</v>
      </c>
      <c r="I5" s="180" t="s">
        <v>119</v>
      </c>
      <c r="J5" s="202">
        <f>ROUND(MAX(MJÓ!F9:F21)*1000,-1)</f>
        <v>700</v>
      </c>
      <c r="K5" s="202">
        <f>MAX(MJÓ!H9:H21)</f>
        <v>69</v>
      </c>
      <c r="L5" s="202">
        <f>MJÓ!E22*1000</f>
        <v>35249.99999999999</v>
      </c>
      <c r="M5" s="202">
        <f>MJÓ!D22*1000</f>
        <v>46999.99999999999</v>
      </c>
      <c r="N5" s="202">
        <f>SUM(O5:AA5)</f>
        <v>47000</v>
      </c>
      <c r="O5" s="185">
        <f>MJÓ!$D9*1000</f>
        <v>3440</v>
      </c>
      <c r="P5" s="185">
        <f>MJÓ!$D10*1000</f>
        <v>6880</v>
      </c>
      <c r="Q5" s="185">
        <f>MJÓ!$D11*1000</f>
        <v>8410</v>
      </c>
      <c r="R5" s="185">
        <f>MJÓ!$D12*1000</f>
        <v>9550</v>
      </c>
      <c r="S5" s="185">
        <f>MJÓ!$D13*1000</f>
        <v>8220</v>
      </c>
      <c r="T5" s="185">
        <f>MJÓ!$D14*1000</f>
        <v>6880</v>
      </c>
      <c r="U5" s="185">
        <f>MJÓ!$D15*1000</f>
        <v>0</v>
      </c>
      <c r="V5" s="185">
        <f>MJÓ!$D16*1000</f>
        <v>1910</v>
      </c>
      <c r="W5" s="185">
        <f>MJÓ!$D17*1000</f>
        <v>570</v>
      </c>
      <c r="X5" s="185">
        <f>MJÓ!$D18*1000</f>
        <v>190</v>
      </c>
      <c r="Y5" s="185">
        <f>MJÓ!$D19*1000</f>
        <v>190</v>
      </c>
      <c r="Z5" s="185">
        <f>MJÓ!$D20*1000</f>
        <v>190</v>
      </c>
      <c r="AA5" s="187">
        <f>MJÓ!$D21*1000</f>
        <v>570</v>
      </c>
      <c r="AC5" s="30"/>
      <c r="AD5" s="30"/>
    </row>
    <row r="6" spans="2:30" s="210" customFormat="1" ht="13.5" customHeight="1" thickBot="1">
      <c r="B6" s="270" t="str">
        <f>C5</f>
        <v>Miskolci József úti Óvoda</v>
      </c>
      <c r="C6" s="271"/>
      <c r="D6" s="271"/>
      <c r="E6" s="271"/>
      <c r="F6" s="271"/>
      <c r="G6" s="271"/>
      <c r="H6" s="271"/>
      <c r="I6" s="272"/>
      <c r="J6" s="205">
        <f>SUM(J5)</f>
        <v>700</v>
      </c>
      <c r="K6" s="205">
        <f aca="true" t="shared" si="1" ref="K6:AA6">SUM(K5)</f>
        <v>69</v>
      </c>
      <c r="L6" s="205">
        <f>SUM(L5)</f>
        <v>35249.99999999999</v>
      </c>
      <c r="M6" s="205">
        <f t="shared" si="1"/>
        <v>46999.99999999999</v>
      </c>
      <c r="N6" s="205">
        <f t="shared" si="1"/>
        <v>47000</v>
      </c>
      <c r="O6" s="205">
        <f t="shared" si="1"/>
        <v>3440</v>
      </c>
      <c r="P6" s="205">
        <f t="shared" si="1"/>
        <v>6880</v>
      </c>
      <c r="Q6" s="205">
        <f t="shared" si="1"/>
        <v>8410</v>
      </c>
      <c r="R6" s="205">
        <f t="shared" si="1"/>
        <v>9550</v>
      </c>
      <c r="S6" s="205">
        <f t="shared" si="1"/>
        <v>8220</v>
      </c>
      <c r="T6" s="205">
        <f t="shared" si="1"/>
        <v>6880</v>
      </c>
      <c r="U6" s="205">
        <f t="shared" si="1"/>
        <v>0</v>
      </c>
      <c r="V6" s="205">
        <f t="shared" si="1"/>
        <v>1910</v>
      </c>
      <c r="W6" s="205">
        <f t="shared" si="1"/>
        <v>570</v>
      </c>
      <c r="X6" s="205">
        <f t="shared" si="1"/>
        <v>190</v>
      </c>
      <c r="Y6" s="205">
        <f t="shared" si="1"/>
        <v>190</v>
      </c>
      <c r="Z6" s="205">
        <f t="shared" si="1"/>
        <v>190</v>
      </c>
      <c r="AA6" s="206">
        <f t="shared" si="1"/>
        <v>570</v>
      </c>
      <c r="AC6" s="211"/>
      <c r="AD6" s="211"/>
    </row>
    <row r="7" spans="2:30" ht="12.75" customHeight="1">
      <c r="B7" s="220">
        <v>3</v>
      </c>
      <c r="C7" s="285" t="str">
        <f>MENÓ!B1</f>
        <v>Miskolci Eszterlánc Néphagyományőrző Óvoda</v>
      </c>
      <c r="D7" s="280" t="s">
        <v>125</v>
      </c>
      <c r="E7" s="180" t="str">
        <f>LEFT(MENÓ!B4,SEARCH(";",MENÓ!B4,1)-1)</f>
        <v>1. sz. (Napsugár) Bölcsőde</v>
      </c>
      <c r="F7" s="180" t="str">
        <f>RIGHT(MENÓ!B4,LEN(MENÓ!B4)-SEARCH(";",MENÓ!B4,1)-1)</f>
        <v>3527 Miskolc, Selyemrét u. 36.</v>
      </c>
      <c r="G7" s="184" t="str">
        <f>RIGHT(MENÓ!B5,16)</f>
        <v>39N111122207000W</v>
      </c>
      <c r="H7" s="179" t="s">
        <v>153</v>
      </c>
      <c r="I7" s="180" t="s">
        <v>119</v>
      </c>
      <c r="J7" s="116">
        <f>ROUND(MAX(MENÓ!F9:F21)*1000,-1)</f>
        <v>340</v>
      </c>
      <c r="K7" s="116">
        <f>MAX(MENÓ!H9:H21)</f>
        <v>40</v>
      </c>
      <c r="L7" s="116">
        <f>MENÓ!E22*1000</f>
        <v>17250</v>
      </c>
      <c r="M7" s="116">
        <f>MENÓ!D22*1000</f>
        <v>23000.000000000004</v>
      </c>
      <c r="N7" s="116">
        <f>SUM(O7:AA7)</f>
        <v>23000</v>
      </c>
      <c r="O7" s="181">
        <f>MENÓ!$D9*1000</f>
        <v>1680</v>
      </c>
      <c r="P7" s="181">
        <f>MENÓ!$D10*1000</f>
        <v>3370</v>
      </c>
      <c r="Q7" s="181">
        <f>MENÓ!$D11*1000</f>
        <v>4110</v>
      </c>
      <c r="R7" s="181">
        <f>MENÓ!$D12*1000</f>
        <v>4670</v>
      </c>
      <c r="S7" s="181">
        <f>MENÓ!$D13*1000</f>
        <v>4019.9999999999995</v>
      </c>
      <c r="T7" s="181">
        <f>MENÓ!$D14*1000</f>
        <v>3390</v>
      </c>
      <c r="U7" s="181">
        <f>MENÓ!$D15*1000</f>
        <v>0</v>
      </c>
      <c r="V7" s="181">
        <f>MENÓ!$D16*1000</f>
        <v>930</v>
      </c>
      <c r="W7" s="181">
        <f>MENÓ!$D17*1000</f>
        <v>280</v>
      </c>
      <c r="X7" s="181">
        <f>MENÓ!$D18*1000</f>
        <v>90</v>
      </c>
      <c r="Y7" s="181">
        <f>MENÓ!$D19*1000</f>
        <v>90</v>
      </c>
      <c r="Z7" s="181">
        <f>MENÓ!$D20*1000</f>
        <v>90</v>
      </c>
      <c r="AA7" s="182">
        <f>MENÓ!$D21*1000</f>
        <v>280</v>
      </c>
      <c r="AC7" s="30"/>
      <c r="AD7" s="30"/>
    </row>
    <row r="8" spans="2:30" ht="12.75" customHeight="1" thickBot="1">
      <c r="B8" s="220">
        <v>4</v>
      </c>
      <c r="C8" s="285"/>
      <c r="D8" s="281"/>
      <c r="E8" s="180" t="str">
        <f>LEFT(MENÓ!B25,SEARCH(";",MENÓ!B25,1)-1)</f>
        <v>Selyemréti Tagóvoda</v>
      </c>
      <c r="F8" s="180" t="str">
        <f>RIGHT(MENÓ!B25,LEN(MENÓ!B25)-SEARCH(";",MENÓ!B25,1)-1)</f>
        <v>3527 Miskolc, Selyemrét u. 38.</v>
      </c>
      <c r="G8" s="184" t="str">
        <f>RIGHT(MENÓ!B26,16)</f>
        <v>39N1111222050005</v>
      </c>
      <c r="H8" s="188" t="s">
        <v>153</v>
      </c>
      <c r="I8" s="180" t="s">
        <v>119</v>
      </c>
      <c r="J8" s="116">
        <f>ROUND(MAX(MENÓ!F30:F42)*1000,-1)</f>
        <v>330</v>
      </c>
      <c r="K8" s="116">
        <f>MAX(MENÓ!H30:H42)</f>
        <v>40</v>
      </c>
      <c r="L8" s="116">
        <f>MENÓ!E43*1000</f>
        <v>16499.999999999996</v>
      </c>
      <c r="M8" s="116">
        <f>MENÓ!D43*1000</f>
        <v>22000</v>
      </c>
      <c r="N8" s="116">
        <f>SUM(O8:AA8)</f>
        <v>22000</v>
      </c>
      <c r="O8" s="181">
        <f>MENÓ!$D30*1000</f>
        <v>1610</v>
      </c>
      <c r="P8" s="181">
        <f>MENÓ!$D31*1000</f>
        <v>3220</v>
      </c>
      <c r="Q8" s="181">
        <f>MENÓ!$D32*1000</f>
        <v>3930</v>
      </c>
      <c r="R8" s="181">
        <f>MENÓ!$D33*1000</f>
        <v>4470</v>
      </c>
      <c r="S8" s="181">
        <f>MENÓ!$D34*1000</f>
        <v>3850</v>
      </c>
      <c r="T8" s="181">
        <f>MENÓ!$D35*1000</f>
        <v>3220</v>
      </c>
      <c r="U8" s="181">
        <f>MENÓ!$D36*1000</f>
        <v>0</v>
      </c>
      <c r="V8" s="181">
        <f>MENÓ!$D37*1000</f>
        <v>890</v>
      </c>
      <c r="W8" s="181">
        <f>MENÓ!$D38*1000</f>
        <v>270</v>
      </c>
      <c r="X8" s="181">
        <f>MENÓ!$D39*1000</f>
        <v>90</v>
      </c>
      <c r="Y8" s="181">
        <f>MENÓ!$D40*1000</f>
        <v>90</v>
      </c>
      <c r="Z8" s="181">
        <f>MENÓ!$D41*1000</f>
        <v>90</v>
      </c>
      <c r="AA8" s="182">
        <f>MENÓ!$D42*1000</f>
        <v>270</v>
      </c>
      <c r="AC8" s="30"/>
      <c r="AD8" s="30"/>
    </row>
    <row r="9" spans="2:30" s="210" customFormat="1" ht="13.5" customHeight="1" thickBot="1">
      <c r="B9" s="270" t="str">
        <f>C7</f>
        <v>Miskolci Eszterlánc Néphagyományőrző Óvoda</v>
      </c>
      <c r="C9" s="271"/>
      <c r="D9" s="271"/>
      <c r="E9" s="271"/>
      <c r="F9" s="271"/>
      <c r="G9" s="271"/>
      <c r="H9" s="271"/>
      <c r="I9" s="272"/>
      <c r="J9" s="205">
        <f>SUM(J7:J8)</f>
        <v>670</v>
      </c>
      <c r="K9" s="205">
        <f aca="true" t="shared" si="2" ref="K9:AA9">SUM(K7:K8)</f>
        <v>80</v>
      </c>
      <c r="L9" s="205">
        <f>SUM(L7:L8)</f>
        <v>33750</v>
      </c>
      <c r="M9" s="205">
        <f t="shared" si="2"/>
        <v>45000</v>
      </c>
      <c r="N9" s="205">
        <f t="shared" si="2"/>
        <v>45000</v>
      </c>
      <c r="O9" s="205">
        <f t="shared" si="2"/>
        <v>3290</v>
      </c>
      <c r="P9" s="205">
        <f t="shared" si="2"/>
        <v>6590</v>
      </c>
      <c r="Q9" s="205">
        <f t="shared" si="2"/>
        <v>8040</v>
      </c>
      <c r="R9" s="205">
        <f t="shared" si="2"/>
        <v>9140</v>
      </c>
      <c r="S9" s="205">
        <f t="shared" si="2"/>
        <v>7870</v>
      </c>
      <c r="T9" s="205">
        <f t="shared" si="2"/>
        <v>6610</v>
      </c>
      <c r="U9" s="205">
        <f>SUM(U7:U8)</f>
        <v>0</v>
      </c>
      <c r="V9" s="205">
        <f t="shared" si="2"/>
        <v>1820</v>
      </c>
      <c r="W9" s="205">
        <f t="shared" si="2"/>
        <v>550</v>
      </c>
      <c r="X9" s="205">
        <f t="shared" si="2"/>
        <v>180</v>
      </c>
      <c r="Y9" s="205">
        <f t="shared" si="2"/>
        <v>180</v>
      </c>
      <c r="Z9" s="205">
        <f t="shared" si="2"/>
        <v>180</v>
      </c>
      <c r="AA9" s="206">
        <f t="shared" si="2"/>
        <v>550</v>
      </c>
      <c r="AC9" s="211"/>
      <c r="AD9" s="211"/>
    </row>
    <row r="10" spans="2:30" ht="12.75" customHeight="1">
      <c r="B10" s="220">
        <v>5</v>
      </c>
      <c r="C10" s="276" t="str">
        <f>MMJVÖŐNO!B1</f>
        <v>MMJV Önkormányzata Őszi Napsugár Otthon</v>
      </c>
      <c r="D10" s="277" t="s">
        <v>110</v>
      </c>
      <c r="E10" s="180" t="str">
        <f>LEFT(MMJVÖŐNO!B4,SEARCH(";",MMJVÖŐNO!B4,1)-1)</f>
        <v>Őszi Napsugár Otthon</v>
      </c>
      <c r="F10" s="180" t="str">
        <f>RIGHT(MMJVÖŐNO!B4,LEN(MMJVÖŐNO!B4)-SEARCH(";",MMJVÖŐNO!B4,1)-1)</f>
        <v>3526 Miskolc, Szentpéteri kapu 101.</v>
      </c>
      <c r="G10" s="184" t="str">
        <f>RIGHT(MMJVÖŐNO!B5,16)</f>
        <v>39N112579154000K</v>
      </c>
      <c r="H10" s="179" t="s">
        <v>153</v>
      </c>
      <c r="I10" s="180" t="s">
        <v>119</v>
      </c>
      <c r="J10" s="116">
        <f>ROUND(MAX(MMJVÖŐNO!F9:F21)*1000,-1)</f>
        <v>2100</v>
      </c>
      <c r="K10" s="116">
        <f>MAX(MMJVÖŐNO!H9:H21)</f>
        <v>127</v>
      </c>
      <c r="L10" s="116">
        <f>MMJVÖŐNO!E22*1000</f>
        <v>231299.99999999997</v>
      </c>
      <c r="M10" s="116">
        <f>MMJVÖŐNO!D22*1000</f>
        <v>308400.00000000006</v>
      </c>
      <c r="N10" s="116">
        <f>SUM(O10:AA10)</f>
        <v>308400</v>
      </c>
      <c r="O10" s="181">
        <f>MMJVÖŐNO!$D9*1000</f>
        <v>25000</v>
      </c>
      <c r="P10" s="181">
        <f>MMJVÖŐNO!$D10*1000</f>
        <v>33000</v>
      </c>
      <c r="Q10" s="181">
        <f>MMJVÖŐNO!$D11*1000</f>
        <v>47000</v>
      </c>
      <c r="R10" s="181">
        <f>MMJVÖŐNO!$D12*1000</f>
        <v>54000</v>
      </c>
      <c r="S10" s="181">
        <f>MMJVÖŐNO!$D13*1000</f>
        <v>48000</v>
      </c>
      <c r="T10" s="181">
        <f>MMJVÖŐNO!$D14*1000</f>
        <v>35000</v>
      </c>
      <c r="U10" s="181">
        <f>MMJVÖŐNO!$D15*1000</f>
        <v>0</v>
      </c>
      <c r="V10" s="181">
        <f>MMJVÖŐNO!$D16*1000</f>
        <v>25000</v>
      </c>
      <c r="W10" s="181">
        <f>MMJVÖŐNO!$D17*1000</f>
        <v>8800</v>
      </c>
      <c r="X10" s="181">
        <f>MMJVÖŐNO!$D18*1000</f>
        <v>7800</v>
      </c>
      <c r="Y10" s="181">
        <f>MMJVÖŐNO!$D19*1000</f>
        <v>7800</v>
      </c>
      <c r="Z10" s="181">
        <f>MMJVÖŐNO!$D20*1000</f>
        <v>8200</v>
      </c>
      <c r="AA10" s="182">
        <f>MMJVÖŐNO!$D21*1000</f>
        <v>8800</v>
      </c>
      <c r="AC10" s="30"/>
      <c r="AD10" s="30"/>
    </row>
    <row r="11" spans="2:30" ht="12.75" customHeight="1" thickBot="1">
      <c r="B11" s="220">
        <v>6</v>
      </c>
      <c r="C11" s="276"/>
      <c r="D11" s="277"/>
      <c r="E11" s="180" t="str">
        <f>LEFT(MMJVÖŐNO!B25,SEARCH(";",MMJVÖŐNO!B25,1)-1)</f>
        <v>Aranykor Idősek Otthona</v>
      </c>
      <c r="F11" s="180" t="str">
        <f>RIGHT(MMJVÖŐNO!B25,LEN(MMJVÖŐNO!B25)-SEARCH(";",MMJVÖŐNO!B25,1)-1)</f>
        <v>3534 Miskolc, Kiss tábornok u. 34.</v>
      </c>
      <c r="G11" s="184" t="str">
        <f>RIGHT(MMJVÖŐNO!B26,16)</f>
        <v>39N1111333250006</v>
      </c>
      <c r="H11" s="188" t="s">
        <v>153</v>
      </c>
      <c r="I11" s="180" t="s">
        <v>119</v>
      </c>
      <c r="J11" s="116">
        <f>ROUND(MAX(MMJVÖŐNO!F30:F42)*1000,-1)</f>
        <v>1040</v>
      </c>
      <c r="K11" s="116">
        <f>MAX(MMJVÖŐNO!H30:H42)</f>
        <v>81</v>
      </c>
      <c r="L11" s="116">
        <f>MMJVÖŐNO!E43*1000</f>
        <v>52500.000000000015</v>
      </c>
      <c r="M11" s="116">
        <f>MMJVÖŐNO!D43*1000</f>
        <v>69999.99999999999</v>
      </c>
      <c r="N11" s="116">
        <f>SUM(O11:AA11)</f>
        <v>70000</v>
      </c>
      <c r="O11" s="181">
        <f>MMJVÖŐNO!$D30*1000</f>
        <v>5120</v>
      </c>
      <c r="P11" s="181">
        <f>MMJVÖŐNO!$D31*1000</f>
        <v>10240</v>
      </c>
      <c r="Q11" s="181">
        <f>MMJVÖŐNO!$D32*1000</f>
        <v>12520</v>
      </c>
      <c r="R11" s="181">
        <f>MMJVÖŐNO!$D33*1000</f>
        <v>14230</v>
      </c>
      <c r="S11" s="181">
        <f>MMJVÖŐNO!$D34*1000</f>
        <v>12240</v>
      </c>
      <c r="T11" s="181">
        <f>MMJVÖŐNO!$D35*1000</f>
        <v>10260</v>
      </c>
      <c r="U11" s="181">
        <f>MMJVÖŐNO!$D36*1000</f>
        <v>0</v>
      </c>
      <c r="V11" s="181">
        <f>MMJVÖŐNO!$D37*1000</f>
        <v>2850</v>
      </c>
      <c r="W11" s="181">
        <f>MMJVÖŐNO!$D38*1000</f>
        <v>850</v>
      </c>
      <c r="X11" s="181">
        <f>MMJVÖŐNO!$D39*1000</f>
        <v>280</v>
      </c>
      <c r="Y11" s="181">
        <f>MMJVÖŐNO!$D40*1000</f>
        <v>280</v>
      </c>
      <c r="Z11" s="181">
        <f>MMJVÖŐNO!$D41*1000</f>
        <v>280</v>
      </c>
      <c r="AA11" s="182">
        <f>MMJVÖŐNO!$D42*1000</f>
        <v>850</v>
      </c>
      <c r="AC11" s="30"/>
      <c r="AD11" s="30"/>
    </row>
    <row r="12" spans="2:30" s="210" customFormat="1" ht="13.5" customHeight="1" thickBot="1">
      <c r="B12" s="270" t="str">
        <f>C10</f>
        <v>MMJV Önkormányzata Őszi Napsugár Otthon</v>
      </c>
      <c r="C12" s="271"/>
      <c r="D12" s="271"/>
      <c r="E12" s="271"/>
      <c r="F12" s="271"/>
      <c r="G12" s="271"/>
      <c r="H12" s="271"/>
      <c r="I12" s="272"/>
      <c r="J12" s="205">
        <f>SUM(J10:J11)</f>
        <v>3140</v>
      </c>
      <c r="K12" s="205">
        <f aca="true" t="shared" si="3" ref="K12:AA12">SUM(K10:K11)</f>
        <v>208</v>
      </c>
      <c r="L12" s="205">
        <f>SUM(L10:L11)</f>
        <v>283800</v>
      </c>
      <c r="M12" s="205">
        <f t="shared" si="3"/>
        <v>378400.00000000006</v>
      </c>
      <c r="N12" s="205">
        <f t="shared" si="3"/>
        <v>378400</v>
      </c>
      <c r="O12" s="205">
        <f t="shared" si="3"/>
        <v>30120</v>
      </c>
      <c r="P12" s="205">
        <f t="shared" si="3"/>
        <v>43240</v>
      </c>
      <c r="Q12" s="205">
        <f t="shared" si="3"/>
        <v>59520</v>
      </c>
      <c r="R12" s="205">
        <f t="shared" si="3"/>
        <v>68230</v>
      </c>
      <c r="S12" s="205">
        <f t="shared" si="3"/>
        <v>60240</v>
      </c>
      <c r="T12" s="205">
        <f t="shared" si="3"/>
        <v>45260</v>
      </c>
      <c r="U12" s="205">
        <f>SUM(U10:U11)</f>
        <v>0</v>
      </c>
      <c r="V12" s="205">
        <f t="shared" si="3"/>
        <v>27850</v>
      </c>
      <c r="W12" s="205">
        <f t="shared" si="3"/>
        <v>9650</v>
      </c>
      <c r="X12" s="205">
        <f t="shared" si="3"/>
        <v>8080</v>
      </c>
      <c r="Y12" s="205">
        <f t="shared" si="3"/>
        <v>8080</v>
      </c>
      <c r="Z12" s="205">
        <f t="shared" si="3"/>
        <v>8480</v>
      </c>
      <c r="AA12" s="206">
        <f t="shared" si="3"/>
        <v>9650</v>
      </c>
      <c r="AC12" s="211"/>
      <c r="AD12" s="211"/>
    </row>
    <row r="13" spans="2:30" ht="12.75" customHeight="1" thickBot="1">
      <c r="B13" s="220">
        <v>7</v>
      </c>
      <c r="C13" s="248" t="str">
        <f>MKMK!B1</f>
        <v>Miskolci Közintézmény-működtető Központ</v>
      </c>
      <c r="D13" s="248" t="s">
        <v>126</v>
      </c>
      <c r="E13" s="180" t="str">
        <f>LEFT(MKMK!B4,SEARCH(";",MKMK!B4,1)-1)</f>
        <v>Központi Leánykollégium Főzőkonyha</v>
      </c>
      <c r="F13" s="180" t="str">
        <f>RIGHT(MKMK!B4,LEN(MKMK!B4)-SEARCH(";",MKMK!B4,1)-1)</f>
        <v>3525 Miskolc, Palóczy László u. 1.</v>
      </c>
      <c r="G13" s="184" t="str">
        <f>RIGHT(MKMK!B5,16)</f>
        <v>39N111116739000K</v>
      </c>
      <c r="H13" s="180" t="s">
        <v>153</v>
      </c>
      <c r="I13" s="180" t="s">
        <v>119</v>
      </c>
      <c r="J13" s="116">
        <f>ROUND(MAX(MKMK!F9:F21)*1000,-1)</f>
        <v>190</v>
      </c>
      <c r="K13" s="116">
        <f>MAX(MKMK!H9:H21)</f>
        <v>40</v>
      </c>
      <c r="L13" s="116">
        <f>MKMK!E22*1000</f>
        <v>9749.999999999998</v>
      </c>
      <c r="M13" s="116">
        <f>MKMK!D22*1000</f>
        <v>13000.000000000002</v>
      </c>
      <c r="N13" s="116">
        <f>SUM(O13:AA13)</f>
        <v>13000</v>
      </c>
      <c r="O13" s="181">
        <f>MKMK!$D9*1000</f>
        <v>950</v>
      </c>
      <c r="P13" s="181">
        <f>MKMK!$D10*1000</f>
        <v>1900</v>
      </c>
      <c r="Q13" s="181">
        <f>MKMK!$D11*1000</f>
        <v>2330</v>
      </c>
      <c r="R13" s="181">
        <f>MKMK!$D12*1000</f>
        <v>2640</v>
      </c>
      <c r="S13" s="181">
        <f>MKMK!$D13*1000</f>
        <v>2280</v>
      </c>
      <c r="T13" s="181">
        <f>MKMK!$D14*1000</f>
        <v>1900</v>
      </c>
      <c r="U13" s="181">
        <f>MKMK!$D15*1000</f>
        <v>0</v>
      </c>
      <c r="V13" s="181">
        <f>MKMK!$D16*1000</f>
        <v>530</v>
      </c>
      <c r="W13" s="181">
        <f>MKMK!$D17*1000</f>
        <v>160</v>
      </c>
      <c r="X13" s="181">
        <f>MKMK!$D18*1000</f>
        <v>50</v>
      </c>
      <c r="Y13" s="181">
        <f>MKMK!$D19*1000</f>
        <v>50</v>
      </c>
      <c r="Z13" s="181">
        <f>MKMK!$D20*1000</f>
        <v>50</v>
      </c>
      <c r="AA13" s="182">
        <f>MKMK!$D21*1000</f>
        <v>160</v>
      </c>
      <c r="AC13" s="30"/>
      <c r="AD13" s="30"/>
    </row>
    <row r="14" spans="2:30" s="210" customFormat="1" ht="13.5" customHeight="1" thickBot="1">
      <c r="B14" s="270" t="str">
        <f>C13</f>
        <v>Miskolci Közintézmény-működtető Központ</v>
      </c>
      <c r="C14" s="271"/>
      <c r="D14" s="271"/>
      <c r="E14" s="271"/>
      <c r="F14" s="271"/>
      <c r="G14" s="271"/>
      <c r="H14" s="271"/>
      <c r="I14" s="272"/>
      <c r="J14" s="205">
        <f aca="true" t="shared" si="4" ref="J14:AA14">SUM(J13:J13)</f>
        <v>190</v>
      </c>
      <c r="K14" s="205">
        <f t="shared" si="4"/>
        <v>40</v>
      </c>
      <c r="L14" s="205">
        <f t="shared" si="4"/>
        <v>9749.999999999998</v>
      </c>
      <c r="M14" s="205">
        <f t="shared" si="4"/>
        <v>13000.000000000002</v>
      </c>
      <c r="N14" s="205">
        <f t="shared" si="4"/>
        <v>13000</v>
      </c>
      <c r="O14" s="205">
        <f t="shared" si="4"/>
        <v>950</v>
      </c>
      <c r="P14" s="205">
        <f t="shared" si="4"/>
        <v>1900</v>
      </c>
      <c r="Q14" s="205">
        <f t="shared" si="4"/>
        <v>2330</v>
      </c>
      <c r="R14" s="205">
        <f t="shared" si="4"/>
        <v>2640</v>
      </c>
      <c r="S14" s="205">
        <f t="shared" si="4"/>
        <v>2280</v>
      </c>
      <c r="T14" s="205">
        <f t="shared" si="4"/>
        <v>1900</v>
      </c>
      <c r="U14" s="205">
        <f t="shared" si="4"/>
        <v>0</v>
      </c>
      <c r="V14" s="205">
        <f t="shared" si="4"/>
        <v>530</v>
      </c>
      <c r="W14" s="205">
        <f t="shared" si="4"/>
        <v>160</v>
      </c>
      <c r="X14" s="205">
        <f t="shared" si="4"/>
        <v>50</v>
      </c>
      <c r="Y14" s="205">
        <f t="shared" si="4"/>
        <v>50</v>
      </c>
      <c r="Z14" s="205">
        <f t="shared" si="4"/>
        <v>50</v>
      </c>
      <c r="AA14" s="206">
        <f t="shared" si="4"/>
        <v>160</v>
      </c>
      <c r="AC14" s="211"/>
      <c r="AD14" s="211"/>
    </row>
    <row r="15" spans="2:30" s="210" customFormat="1" ht="12.75" customHeight="1" thickBot="1">
      <c r="B15" s="232">
        <v>8</v>
      </c>
      <c r="C15" s="196" t="str">
        <f>HOM!B1</f>
        <v>Herman Ottó Múzeum</v>
      </c>
      <c r="D15" s="180" t="s">
        <v>148</v>
      </c>
      <c r="E15" s="180" t="str">
        <f>LEFT(HOM!B4,SEARCH(";",HOM!B4,1)-1)</f>
        <v>Herman Ottó Múzeum</v>
      </c>
      <c r="F15" s="180" t="str">
        <f>RIGHT(HOM!B4,LEN(HOM!B4)-SEARCH(";",HOM!B4,1)-1)</f>
        <v>3529 Miskolc, Görgey Artúr u. 28.</v>
      </c>
      <c r="G15" s="184" t="str">
        <f>RIGHT(HOM!B5,16)</f>
        <v>39N111118353000D</v>
      </c>
      <c r="H15" s="179" t="s">
        <v>153</v>
      </c>
      <c r="I15" s="180" t="s">
        <v>119</v>
      </c>
      <c r="J15" s="116">
        <f>ROUND(MAX(HOM!F9:F21)*1000,-1)</f>
        <v>480</v>
      </c>
      <c r="K15" s="116">
        <f>MAX(HOM!H9:H21)</f>
        <v>29</v>
      </c>
      <c r="L15" s="116">
        <f>HOM!E22*1000</f>
        <v>24795.000000000004</v>
      </c>
      <c r="M15" s="116">
        <f>HOM!D22*1000</f>
        <v>33060</v>
      </c>
      <c r="N15" s="116">
        <f>SUM(O15:AA15)</f>
        <v>33060</v>
      </c>
      <c r="O15" s="181">
        <f>HOM!$D9*1000</f>
        <v>3260</v>
      </c>
      <c r="P15" s="181">
        <f>HOM!$D10*1000</f>
        <v>4310</v>
      </c>
      <c r="Q15" s="181">
        <f>HOM!$D11*1000</f>
        <v>6200</v>
      </c>
      <c r="R15" s="181">
        <f>HOM!$D12*1000</f>
        <v>5820</v>
      </c>
      <c r="S15" s="181">
        <f>HOM!$D13*1000</f>
        <v>6190</v>
      </c>
      <c r="T15" s="181">
        <f>HOM!$D14*1000</f>
        <v>4070.0000000000005</v>
      </c>
      <c r="U15" s="181">
        <f>HOM!$D15*1000</f>
        <v>0</v>
      </c>
      <c r="V15" s="181">
        <f>HOM!$D16*1000</f>
        <v>1850</v>
      </c>
      <c r="W15" s="181">
        <f>HOM!$D17*1000</f>
        <v>430</v>
      </c>
      <c r="X15" s="181">
        <f>HOM!$D18*1000</f>
        <v>240</v>
      </c>
      <c r="Y15" s="181">
        <f>HOM!$D19*1000</f>
        <v>220</v>
      </c>
      <c r="Z15" s="181">
        <f>HOM!$D20*1000</f>
        <v>180</v>
      </c>
      <c r="AA15" s="182">
        <f>HOM!$D21*1000</f>
        <v>290</v>
      </c>
      <c r="AC15" s="211"/>
      <c r="AD15" s="211"/>
    </row>
    <row r="16" spans="2:30" s="210" customFormat="1" ht="13.5" customHeight="1" thickBot="1">
      <c r="B16" s="270" t="str">
        <f>C15</f>
        <v>Herman Ottó Múzeum</v>
      </c>
      <c r="C16" s="271"/>
      <c r="D16" s="271"/>
      <c r="E16" s="271"/>
      <c r="F16" s="271"/>
      <c r="G16" s="271"/>
      <c r="H16" s="271"/>
      <c r="I16" s="272"/>
      <c r="J16" s="205">
        <f aca="true" t="shared" si="5" ref="J16:Z16">SUM(J15)</f>
        <v>480</v>
      </c>
      <c r="K16" s="205">
        <f t="shared" si="5"/>
        <v>29</v>
      </c>
      <c r="L16" s="205">
        <f>SUM(L15)</f>
        <v>24795.000000000004</v>
      </c>
      <c r="M16" s="205">
        <f t="shared" si="5"/>
        <v>33060</v>
      </c>
      <c r="N16" s="205">
        <f t="shared" si="5"/>
        <v>33060</v>
      </c>
      <c r="O16" s="205">
        <f t="shared" si="5"/>
        <v>3260</v>
      </c>
      <c r="P16" s="205">
        <f t="shared" si="5"/>
        <v>4310</v>
      </c>
      <c r="Q16" s="205">
        <f t="shared" si="5"/>
        <v>6200</v>
      </c>
      <c r="R16" s="205">
        <f t="shared" si="5"/>
        <v>5820</v>
      </c>
      <c r="S16" s="205">
        <f t="shared" si="5"/>
        <v>6190</v>
      </c>
      <c r="T16" s="205">
        <f t="shared" si="5"/>
        <v>4070.0000000000005</v>
      </c>
      <c r="U16" s="205">
        <f>SUM(U15)</f>
        <v>0</v>
      </c>
      <c r="V16" s="205">
        <f t="shared" si="5"/>
        <v>1850</v>
      </c>
      <c r="W16" s="205">
        <f t="shared" si="5"/>
        <v>430</v>
      </c>
      <c r="X16" s="205">
        <f t="shared" si="5"/>
        <v>240</v>
      </c>
      <c r="Y16" s="205">
        <f t="shared" si="5"/>
        <v>220</v>
      </c>
      <c r="Z16" s="205">
        <f t="shared" si="5"/>
        <v>180</v>
      </c>
      <c r="AA16" s="206">
        <f>SUM(AA15)</f>
        <v>290</v>
      </c>
      <c r="AC16" s="211"/>
      <c r="AD16" s="211"/>
    </row>
    <row r="17" spans="2:30" s="210" customFormat="1" ht="13.5" customHeight="1" thickBot="1">
      <c r="B17" s="220">
        <v>9</v>
      </c>
      <c r="C17" s="196" t="str">
        <f>MRHK!B1</f>
        <v>MiReHuKöz Nonprofit Kft.</v>
      </c>
      <c r="D17" s="180" t="s">
        <v>188</v>
      </c>
      <c r="E17" s="180" t="str">
        <f>LEFT(MRHK!B4,SEARCH(";",MRHK!B4,1)-1)</f>
        <v>József Attila u. 65.</v>
      </c>
      <c r="F17" s="180" t="str">
        <f>RIGHT(MRHK!B4,LEN(MRHK!B4)-SEARCH(";",MRHK!B4,1)-1)</f>
        <v>3527 Miskolc,  József Attila u. 65.</v>
      </c>
      <c r="G17" s="184" t="str">
        <f>RIGHT(MRHK!B5,16)</f>
        <v>39N111132698000A</v>
      </c>
      <c r="H17" s="179" t="s">
        <v>189</v>
      </c>
      <c r="I17" s="180" t="s">
        <v>119</v>
      </c>
      <c r="J17" s="116">
        <f>ROUND(MAX(MRHK!F9:F21)*1000,-1)</f>
        <v>700</v>
      </c>
      <c r="K17" s="116">
        <f>MAX(MRHK!H9:H21)</f>
        <v>65</v>
      </c>
      <c r="L17" s="116">
        <f>MRHK!E22*1000</f>
        <v>37500</v>
      </c>
      <c r="M17" s="116">
        <f>MRHK!D22*1000</f>
        <v>50000</v>
      </c>
      <c r="N17" s="116">
        <f>SUM(O17:AA17)</f>
        <v>50000</v>
      </c>
      <c r="O17" s="181">
        <f>MRHK!$D9*1000</f>
        <v>4700</v>
      </c>
      <c r="P17" s="181">
        <f>MRHK!$D10*1000</f>
        <v>7350</v>
      </c>
      <c r="Q17" s="181">
        <f>MRHK!$D11*1000</f>
        <v>11650</v>
      </c>
      <c r="R17" s="181">
        <f>MRHK!$D12*1000</f>
        <v>9300</v>
      </c>
      <c r="S17" s="181">
        <f>MRHK!$D13*1000</f>
        <v>6350</v>
      </c>
      <c r="T17" s="181">
        <f>MRHK!$D14*1000</f>
        <v>4650</v>
      </c>
      <c r="U17" s="181">
        <f>MRHK!$D15*1000</f>
        <v>0</v>
      </c>
      <c r="V17" s="181">
        <f>MRHK!$D16*1000</f>
        <v>2730</v>
      </c>
      <c r="W17" s="181">
        <f>MRHK!$D17*1000</f>
        <v>1020</v>
      </c>
      <c r="X17" s="181">
        <f>MRHK!$D18*1000</f>
        <v>600</v>
      </c>
      <c r="Y17" s="181">
        <f>MRHK!$D19*1000</f>
        <v>500</v>
      </c>
      <c r="Z17" s="181">
        <f>MRHK!$D20*1000</f>
        <v>500</v>
      </c>
      <c r="AA17" s="182">
        <f>MRHK!$D21*1000</f>
        <v>650</v>
      </c>
      <c r="AC17" s="249"/>
      <c r="AD17" s="211"/>
    </row>
    <row r="18" spans="2:30" s="210" customFormat="1" ht="13.5" customHeight="1" thickBot="1">
      <c r="B18" s="270" t="str">
        <f>C17</f>
        <v>MiReHuKöz Nonprofit Kft.</v>
      </c>
      <c r="C18" s="271"/>
      <c r="D18" s="271"/>
      <c r="E18" s="271"/>
      <c r="F18" s="271"/>
      <c r="G18" s="271"/>
      <c r="H18" s="271"/>
      <c r="I18" s="272"/>
      <c r="J18" s="205">
        <f>SUM(J17)</f>
        <v>700</v>
      </c>
      <c r="K18" s="205">
        <f>SUM(K17)</f>
        <v>65</v>
      </c>
      <c r="L18" s="205">
        <f>SUM(L17)</f>
        <v>37500</v>
      </c>
      <c r="M18" s="205">
        <f aca="true" t="shared" si="6" ref="M18:T18">SUM(M17)</f>
        <v>50000</v>
      </c>
      <c r="N18" s="205">
        <f t="shared" si="6"/>
        <v>50000</v>
      </c>
      <c r="O18" s="205">
        <f t="shared" si="6"/>
        <v>4700</v>
      </c>
      <c r="P18" s="205">
        <f t="shared" si="6"/>
        <v>7350</v>
      </c>
      <c r="Q18" s="205">
        <f t="shared" si="6"/>
        <v>11650</v>
      </c>
      <c r="R18" s="205">
        <f t="shared" si="6"/>
        <v>9300</v>
      </c>
      <c r="S18" s="205">
        <f t="shared" si="6"/>
        <v>6350</v>
      </c>
      <c r="T18" s="205">
        <f t="shared" si="6"/>
        <v>4650</v>
      </c>
      <c r="U18" s="205">
        <f>SUM(U17)</f>
        <v>0</v>
      </c>
      <c r="V18" s="205">
        <f aca="true" t="shared" si="7" ref="V18:AA18">SUM(V17)</f>
        <v>2730</v>
      </c>
      <c r="W18" s="205">
        <f t="shared" si="7"/>
        <v>1020</v>
      </c>
      <c r="X18" s="205">
        <f t="shared" si="7"/>
        <v>600</v>
      </c>
      <c r="Y18" s="205">
        <f t="shared" si="7"/>
        <v>500</v>
      </c>
      <c r="Z18" s="205">
        <f t="shared" si="7"/>
        <v>500</v>
      </c>
      <c r="AA18" s="206">
        <f t="shared" si="7"/>
        <v>650</v>
      </c>
      <c r="AC18" s="249"/>
      <c r="AD18" s="211"/>
    </row>
    <row r="19" spans="2:30" ht="12.75" customHeight="1" thickBot="1">
      <c r="B19" s="220">
        <v>10</v>
      </c>
      <c r="C19" s="196" t="str">
        <f>MNSZ!B1</f>
        <v>Miskolci Nemzeti Színház Nonprofit Kft.</v>
      </c>
      <c r="D19" s="180" t="s">
        <v>111</v>
      </c>
      <c r="E19" s="180" t="str">
        <f>LEFT(MNSZ!B4,SEARCH(";",MNSZ!B4,1)-1)</f>
        <v>Miskolci Nemzeti Színház</v>
      </c>
      <c r="F19" s="180" t="str">
        <f>RIGHT(MNSZ!B4,LEN(MNSZ!B4)-SEARCH(";",MNSZ!B4,1)-1)</f>
        <v>3525 Miskolc, Déryné u. 1.</v>
      </c>
      <c r="G19" s="184" t="str">
        <f>RIGHT(MNSZ!B5,16)</f>
        <v>39N112579125000X</v>
      </c>
      <c r="H19" s="179" t="s">
        <v>153</v>
      </c>
      <c r="I19" s="180" t="s">
        <v>119</v>
      </c>
      <c r="J19" s="116">
        <f>ROUND(MAX(MNSZ!F9:F21)*1000,-1)</f>
        <v>2400</v>
      </c>
      <c r="K19" s="116">
        <f>MAX(MNSZ!H9:H21)</f>
        <v>101</v>
      </c>
      <c r="L19" s="116">
        <f>MNSZ!E22*1000</f>
        <v>176250</v>
      </c>
      <c r="M19" s="116">
        <f>MNSZ!D22*1000</f>
        <v>235000</v>
      </c>
      <c r="N19" s="116">
        <f>SUM(O19:AA19)</f>
        <v>235000</v>
      </c>
      <c r="O19" s="181">
        <f>MNSZ!$D9*1000</f>
        <v>20000</v>
      </c>
      <c r="P19" s="181">
        <f>MNSZ!$D10*1000</f>
        <v>30000</v>
      </c>
      <c r="Q19" s="181">
        <f>MNSZ!$D11*1000</f>
        <v>41000</v>
      </c>
      <c r="R19" s="181">
        <f>MNSZ!$D12*1000</f>
        <v>45000</v>
      </c>
      <c r="S19" s="181">
        <f>MNSZ!$D13*1000</f>
        <v>42000</v>
      </c>
      <c r="T19" s="181">
        <f>MNSZ!$D14*1000</f>
        <v>34000</v>
      </c>
      <c r="U19" s="181">
        <f>MNSZ!$D15*1000</f>
        <v>0</v>
      </c>
      <c r="V19" s="181">
        <f>MNSZ!$D16*1000</f>
        <v>8500</v>
      </c>
      <c r="W19" s="181">
        <f>MNSZ!$D17*1000</f>
        <v>3500</v>
      </c>
      <c r="X19" s="181">
        <f>MNSZ!$D18*1000</f>
        <v>3000</v>
      </c>
      <c r="Y19" s="181">
        <f>MNSZ!$D19*1000</f>
        <v>2500</v>
      </c>
      <c r="Z19" s="181">
        <f>MNSZ!$D20*1000</f>
        <v>2500</v>
      </c>
      <c r="AA19" s="182">
        <f>MNSZ!$D21*1000</f>
        <v>3000</v>
      </c>
      <c r="AC19" s="249"/>
      <c r="AD19" s="30"/>
    </row>
    <row r="20" spans="2:30" s="210" customFormat="1" ht="13.5" customHeight="1" thickBot="1">
      <c r="B20" s="270" t="str">
        <f>C19</f>
        <v>Miskolci Nemzeti Színház Nonprofit Kft.</v>
      </c>
      <c r="C20" s="271"/>
      <c r="D20" s="271"/>
      <c r="E20" s="271"/>
      <c r="F20" s="271"/>
      <c r="G20" s="271"/>
      <c r="H20" s="271"/>
      <c r="I20" s="272"/>
      <c r="J20" s="205">
        <f>SUM(J19)</f>
        <v>2400</v>
      </c>
      <c r="K20" s="205">
        <f aca="true" t="shared" si="8" ref="K20:AA20">SUM(K19)</f>
        <v>101</v>
      </c>
      <c r="L20" s="205">
        <f>SUM(L19)</f>
        <v>176250</v>
      </c>
      <c r="M20" s="205">
        <f t="shared" si="8"/>
        <v>235000</v>
      </c>
      <c r="N20" s="205">
        <f t="shared" si="8"/>
        <v>235000</v>
      </c>
      <c r="O20" s="205">
        <f t="shared" si="8"/>
        <v>20000</v>
      </c>
      <c r="P20" s="205">
        <f t="shared" si="8"/>
        <v>30000</v>
      </c>
      <c r="Q20" s="205">
        <f t="shared" si="8"/>
        <v>41000</v>
      </c>
      <c r="R20" s="205">
        <f t="shared" si="8"/>
        <v>45000</v>
      </c>
      <c r="S20" s="205">
        <f t="shared" si="8"/>
        <v>42000</v>
      </c>
      <c r="T20" s="205">
        <f t="shared" si="8"/>
        <v>34000</v>
      </c>
      <c r="U20" s="205">
        <f>SUM(U19)</f>
        <v>0</v>
      </c>
      <c r="V20" s="205">
        <f t="shared" si="8"/>
        <v>8500</v>
      </c>
      <c r="W20" s="205">
        <f t="shared" si="8"/>
        <v>3500</v>
      </c>
      <c r="X20" s="205">
        <f t="shared" si="8"/>
        <v>3000</v>
      </c>
      <c r="Y20" s="205">
        <f t="shared" si="8"/>
        <v>2500</v>
      </c>
      <c r="Z20" s="205">
        <f t="shared" si="8"/>
        <v>2500</v>
      </c>
      <c r="AA20" s="206">
        <f t="shared" si="8"/>
        <v>3000</v>
      </c>
      <c r="AC20" s="249"/>
      <c r="AD20" s="211"/>
    </row>
    <row r="21" spans="2:30" ht="12.75" customHeight="1" thickBot="1">
      <c r="B21" s="220">
        <v>11</v>
      </c>
      <c r="C21" s="196" t="str">
        <f>MKK!B1</f>
        <v>Miskolci Kulturális Központ Nonprofit Kft.</v>
      </c>
      <c r="D21" s="180" t="s">
        <v>112</v>
      </c>
      <c r="E21" s="180" t="str">
        <f>LEFT(MKK!B4,SEARCH(";",MKK!B4,1)-1)</f>
        <v>Ifjúság és Szabadidő Ház</v>
      </c>
      <c r="F21" s="180" t="str">
        <f>RIGHT(MKK!B4,LEN(MKK!B4)-SEARCH(";",MKK!B4,1)-1)</f>
        <v>3531 Miskolc, Győri Kapu 27/A</v>
      </c>
      <c r="G21" s="184" t="str">
        <f>RIGHT(MKK!B5,16)</f>
        <v>39N111181621000D</v>
      </c>
      <c r="H21" s="179" t="s">
        <v>153</v>
      </c>
      <c r="I21" s="180" t="s">
        <v>119</v>
      </c>
      <c r="J21" s="116">
        <f>ROUND(MAX(MKK!F9:F21)*1000,-1)</f>
        <v>400</v>
      </c>
      <c r="K21" s="116">
        <f>MAX(MKK!H9:H21)</f>
        <v>32</v>
      </c>
      <c r="L21" s="116">
        <f>MKK!E22*1000</f>
        <v>35557.50000000001</v>
      </c>
      <c r="M21" s="116">
        <f>MKK!D22*1000</f>
        <v>47410.00000000001</v>
      </c>
      <c r="N21" s="116">
        <f>SUM(O21:AA21)</f>
        <v>47410</v>
      </c>
      <c r="O21" s="181">
        <f>MKK!$D9*1000</f>
        <v>2760</v>
      </c>
      <c r="P21" s="181">
        <f>MKK!$D10*1000</f>
        <v>6630</v>
      </c>
      <c r="Q21" s="181">
        <f>MKK!$D11*1000</f>
        <v>9890</v>
      </c>
      <c r="R21" s="181">
        <f>MKK!$D12*1000</f>
        <v>10000</v>
      </c>
      <c r="S21" s="181">
        <f>MKK!$D13*1000</f>
        <v>8730</v>
      </c>
      <c r="T21" s="181">
        <f>MKK!$D14*1000</f>
        <v>7090</v>
      </c>
      <c r="U21" s="181">
        <f>MKK!$D15*1000</f>
        <v>0</v>
      </c>
      <c r="V21" s="181">
        <f>MKK!$D16*1000</f>
        <v>2310</v>
      </c>
      <c r="W21" s="181">
        <f>MKK!$D17*1000</f>
        <v>0</v>
      </c>
      <c r="X21" s="181">
        <f>MKK!$D18*1000</f>
        <v>0</v>
      </c>
      <c r="Y21" s="181">
        <f>MKK!$D19*1000</f>
        <v>0</v>
      </c>
      <c r="Z21" s="181">
        <f>MKK!$D20*1000</f>
        <v>0</v>
      </c>
      <c r="AA21" s="182">
        <f>MKK!$D21*1000</f>
        <v>0</v>
      </c>
      <c r="AC21" s="249"/>
      <c r="AD21" s="30"/>
    </row>
    <row r="22" spans="2:30" s="210" customFormat="1" ht="13.5" customHeight="1" thickBot="1">
      <c r="B22" s="270" t="str">
        <f>C21</f>
        <v>Miskolci Kulturális Központ Nonprofit Kft.</v>
      </c>
      <c r="C22" s="271"/>
      <c r="D22" s="271"/>
      <c r="E22" s="271"/>
      <c r="F22" s="271"/>
      <c r="G22" s="271"/>
      <c r="H22" s="271"/>
      <c r="I22" s="272"/>
      <c r="J22" s="205">
        <f aca="true" t="shared" si="9" ref="J22:Z22">SUM(J21)</f>
        <v>400</v>
      </c>
      <c r="K22" s="205">
        <f t="shared" si="9"/>
        <v>32</v>
      </c>
      <c r="L22" s="205">
        <f>SUM(L21)</f>
        <v>35557.50000000001</v>
      </c>
      <c r="M22" s="205">
        <f t="shared" si="9"/>
        <v>47410.00000000001</v>
      </c>
      <c r="N22" s="205">
        <f t="shared" si="9"/>
        <v>47410</v>
      </c>
      <c r="O22" s="205">
        <f t="shared" si="9"/>
        <v>2760</v>
      </c>
      <c r="P22" s="205">
        <f t="shared" si="9"/>
        <v>6630</v>
      </c>
      <c r="Q22" s="205">
        <f t="shared" si="9"/>
        <v>9890</v>
      </c>
      <c r="R22" s="205">
        <f t="shared" si="9"/>
        <v>10000</v>
      </c>
      <c r="S22" s="205">
        <f t="shared" si="9"/>
        <v>8730</v>
      </c>
      <c r="T22" s="205">
        <f t="shared" si="9"/>
        <v>7090</v>
      </c>
      <c r="U22" s="205">
        <f>SUM(U21)</f>
        <v>0</v>
      </c>
      <c r="V22" s="205">
        <f t="shared" si="9"/>
        <v>2310</v>
      </c>
      <c r="W22" s="205">
        <f t="shared" si="9"/>
        <v>0</v>
      </c>
      <c r="X22" s="205">
        <f t="shared" si="9"/>
        <v>0</v>
      </c>
      <c r="Y22" s="205">
        <f t="shared" si="9"/>
        <v>0</v>
      </c>
      <c r="Z22" s="205">
        <f t="shared" si="9"/>
        <v>0</v>
      </c>
      <c r="AA22" s="206">
        <f>SUM(AA21)</f>
        <v>0</v>
      </c>
      <c r="AC22" s="249"/>
      <c r="AD22" s="211"/>
    </row>
    <row r="23" spans="2:30" ht="12.75" customHeight="1" thickBot="1">
      <c r="B23" s="220">
        <v>12</v>
      </c>
      <c r="C23" s="196" t="str">
        <f>MVSI!B1</f>
        <v>MVSI Miskolc Városi Sportiskola Nonprofit Közhasznú Kft.</v>
      </c>
      <c r="D23" s="180" t="s">
        <v>127</v>
      </c>
      <c r="E23" s="180" t="str">
        <f>LEFT(MVSI!B4,SEARCH(";",MVSI!B4,1)-1)</f>
        <v>HCM Csarnok</v>
      </c>
      <c r="F23" s="180" t="str">
        <f>RIGHT(MVSI!B4,LEN(MVSI!B4)-SEARCH(";",MVSI!B4,1)-1)</f>
        <v>3508 Miskolc, Sütő János u. 51/A</v>
      </c>
      <c r="G23" s="184" t="str">
        <f>RIGHT(MVSI!B5,16)</f>
        <v>39N111132907000B</v>
      </c>
      <c r="H23" s="179" t="s">
        <v>153</v>
      </c>
      <c r="I23" s="180" t="s">
        <v>119</v>
      </c>
      <c r="J23" s="116">
        <f>ROUND(MAX(MVSI!F9:F21)*1000,-1)</f>
        <v>660</v>
      </c>
      <c r="K23" s="116">
        <f>MAX(MVSI!H9:H21)</f>
        <v>65</v>
      </c>
      <c r="L23" s="116">
        <f>MVSI!E22*1000</f>
        <v>22500</v>
      </c>
      <c r="M23" s="116">
        <f>MVSI!D22*1000</f>
        <v>30000</v>
      </c>
      <c r="N23" s="116">
        <f>SUM(O23:AA23)</f>
        <v>30000</v>
      </c>
      <c r="O23" s="181">
        <f>MVSI!$D9*1000</f>
        <v>1300</v>
      </c>
      <c r="P23" s="181">
        <f>MVSI!$D10*1000</f>
        <v>4000</v>
      </c>
      <c r="Q23" s="181">
        <f>MVSI!$D11*1000</f>
        <v>5500</v>
      </c>
      <c r="R23" s="181">
        <f>MVSI!$D12*1000</f>
        <v>9300</v>
      </c>
      <c r="S23" s="181">
        <f>MVSI!$D13*1000</f>
        <v>5700</v>
      </c>
      <c r="T23" s="181">
        <f>MVSI!$D14*1000</f>
        <v>3300</v>
      </c>
      <c r="U23" s="181">
        <f>MVSI!$D15*1000</f>
        <v>0</v>
      </c>
      <c r="V23" s="181">
        <f>MVSI!$D16*1000</f>
        <v>700</v>
      </c>
      <c r="W23" s="181">
        <f>MVSI!$D17*1000</f>
        <v>0</v>
      </c>
      <c r="X23" s="181">
        <f>MVSI!$D18*1000</f>
        <v>0</v>
      </c>
      <c r="Y23" s="181">
        <f>MVSI!$D19*1000</f>
        <v>0</v>
      </c>
      <c r="Z23" s="181">
        <f>MVSI!$D20*1000</f>
        <v>0</v>
      </c>
      <c r="AA23" s="182">
        <f>MVSI!$D21*1000</f>
        <v>200</v>
      </c>
      <c r="AC23" s="249"/>
      <c r="AD23" s="30"/>
    </row>
    <row r="24" spans="2:30" s="210" customFormat="1" ht="13.5" customHeight="1" thickBot="1">
      <c r="B24" s="270" t="str">
        <f>C23</f>
        <v>MVSI Miskolc Városi Sportiskola Nonprofit Közhasznú Kft.</v>
      </c>
      <c r="C24" s="271"/>
      <c r="D24" s="271"/>
      <c r="E24" s="271"/>
      <c r="F24" s="271"/>
      <c r="G24" s="271"/>
      <c r="H24" s="271"/>
      <c r="I24" s="272"/>
      <c r="J24" s="205">
        <f aca="true" t="shared" si="10" ref="J24:Z24">SUM(J23)</f>
        <v>660</v>
      </c>
      <c r="K24" s="205">
        <f t="shared" si="10"/>
        <v>65</v>
      </c>
      <c r="L24" s="205">
        <f>SUM(L23)</f>
        <v>22500</v>
      </c>
      <c r="M24" s="205">
        <f t="shared" si="10"/>
        <v>30000</v>
      </c>
      <c r="N24" s="205">
        <f t="shared" si="10"/>
        <v>30000</v>
      </c>
      <c r="O24" s="205">
        <f t="shared" si="10"/>
        <v>1300</v>
      </c>
      <c r="P24" s="205">
        <f t="shared" si="10"/>
        <v>4000</v>
      </c>
      <c r="Q24" s="205">
        <f t="shared" si="10"/>
        <v>5500</v>
      </c>
      <c r="R24" s="205">
        <f t="shared" si="10"/>
        <v>9300</v>
      </c>
      <c r="S24" s="205">
        <f t="shared" si="10"/>
        <v>5700</v>
      </c>
      <c r="T24" s="205">
        <f t="shared" si="10"/>
        <v>3300</v>
      </c>
      <c r="U24" s="205">
        <f>SUM(U23)</f>
        <v>0</v>
      </c>
      <c r="V24" s="205">
        <f t="shared" si="10"/>
        <v>700</v>
      </c>
      <c r="W24" s="205">
        <f t="shared" si="10"/>
        <v>0</v>
      </c>
      <c r="X24" s="205">
        <f t="shared" si="10"/>
        <v>0</v>
      </c>
      <c r="Y24" s="205">
        <f t="shared" si="10"/>
        <v>0</v>
      </c>
      <c r="Z24" s="205">
        <f t="shared" si="10"/>
        <v>0</v>
      </c>
      <c r="AA24" s="206">
        <f>SUM(AA23)</f>
        <v>200</v>
      </c>
      <c r="AC24" s="249"/>
      <c r="AD24" s="211"/>
    </row>
    <row r="25" spans="2:30" ht="12.75" customHeight="1">
      <c r="B25" s="220">
        <v>13</v>
      </c>
      <c r="C25" s="276" t="str">
        <f>Turisztika!B1</f>
        <v>Miskolci Turisztikai Kft.</v>
      </c>
      <c r="D25" s="277" t="s">
        <v>108</v>
      </c>
      <c r="E25" s="180" t="str">
        <f>LEFT(Turisztika!B4,SEARCH(";",Turisztika!B4,1)-1)</f>
        <v>Miskolctapolcai Barlangfürdő</v>
      </c>
      <c r="F25" s="180" t="str">
        <f>RIGHT(Turisztika!B4,LEN(Turisztika!B4)-SEARCH(";",Turisztika!B4,1)-1)</f>
        <v>3519 Miskolc, Pazár sétány 46294/1 (Hrsz)</v>
      </c>
      <c r="G25" s="184" t="str">
        <f>RIGHT(Turisztika!B5,16)</f>
        <v>39N1125798880007</v>
      </c>
      <c r="H25" s="179" t="s">
        <v>153</v>
      </c>
      <c r="I25" s="180" t="s">
        <v>119</v>
      </c>
      <c r="J25" s="116">
        <f>ROUND(MAX(Turisztika!F9:F21)*1000,-1)</f>
        <v>1500</v>
      </c>
      <c r="K25" s="116">
        <f>MAX(Turisztika!H9:H21)</f>
        <v>100</v>
      </c>
      <c r="L25" s="116">
        <f>Turisztika!E22*1000</f>
        <v>220125</v>
      </c>
      <c r="M25" s="116">
        <f>Turisztika!D22*1000</f>
        <v>293500</v>
      </c>
      <c r="N25" s="116">
        <f>SUM(O25:AA25)</f>
        <v>293500</v>
      </c>
      <c r="O25" s="181">
        <f>Turisztika!$D9*1000</f>
        <v>21000</v>
      </c>
      <c r="P25" s="181">
        <f>Turisztika!$D10*1000</f>
        <v>28000</v>
      </c>
      <c r="Q25" s="181">
        <f>Turisztika!$D11*1000</f>
        <v>31500</v>
      </c>
      <c r="R25" s="181">
        <f>Turisztika!$D12*1000</f>
        <v>36000</v>
      </c>
      <c r="S25" s="181">
        <f>Turisztika!$D13*1000</f>
        <v>22000</v>
      </c>
      <c r="T25" s="181">
        <f>Turisztika!$D14*1000</f>
        <v>33000</v>
      </c>
      <c r="U25" s="181">
        <f>Turisztika!$D15*1000</f>
        <v>0</v>
      </c>
      <c r="V25" s="181">
        <f>Turisztika!$D16*1000</f>
        <v>22000</v>
      </c>
      <c r="W25" s="181">
        <f>Turisztika!$D17*1000</f>
        <v>24000</v>
      </c>
      <c r="X25" s="181">
        <f>Turisztika!$D18*1000</f>
        <v>21000</v>
      </c>
      <c r="Y25" s="181">
        <f>Turisztika!$D19*1000</f>
        <v>19000</v>
      </c>
      <c r="Z25" s="181">
        <f>Turisztika!$D20*1000</f>
        <v>20000</v>
      </c>
      <c r="AA25" s="182">
        <f>Turisztika!$D21*1000</f>
        <v>16000</v>
      </c>
      <c r="AC25" s="249"/>
      <c r="AD25" s="30"/>
    </row>
    <row r="26" spans="2:30" ht="12.75" customHeight="1" thickBot="1">
      <c r="B26" s="220">
        <v>14</v>
      </c>
      <c r="C26" s="276"/>
      <c r="D26" s="277"/>
      <c r="E26" s="180" t="str">
        <f>LEFT(Turisztika!B25,SEARCH(";",Turisztika!B25,1)-1)</f>
        <v>Selyemréti Strandfürdő</v>
      </c>
      <c r="F26" s="180" t="str">
        <f>RIGHT(Turisztika!B25,LEN(Turisztika!B25)-SEARCH(";",Turisztika!B25,1)-1)</f>
        <v>3527 Miskolc, Bajcsy-Zsilinszky Endre u. 58.</v>
      </c>
      <c r="G26" s="184" t="str">
        <f>RIGHT(Turisztika!B26,16)</f>
        <v>39N111246310000V</v>
      </c>
      <c r="H26" s="188" t="s">
        <v>153</v>
      </c>
      <c r="I26" s="180" t="s">
        <v>119</v>
      </c>
      <c r="J26" s="116">
        <f>ROUND(MAX(Turisztika!F30:F42)*1000,-1)</f>
        <v>1390</v>
      </c>
      <c r="K26" s="116">
        <f>MAX(Turisztika!H30:H42)</f>
        <v>69</v>
      </c>
      <c r="L26" s="116">
        <f>Turisztika!E43*1000</f>
        <v>48000</v>
      </c>
      <c r="M26" s="116">
        <f>Turisztika!D43*1000</f>
        <v>64000</v>
      </c>
      <c r="N26" s="116">
        <f>SUM(O26:AA26)</f>
        <v>64000</v>
      </c>
      <c r="O26" s="181">
        <f>Turisztika!$D30*1000</f>
        <v>7000</v>
      </c>
      <c r="P26" s="181">
        <f>Turisztika!$D31*1000</f>
        <v>12000</v>
      </c>
      <c r="Q26" s="181">
        <f>Turisztika!$D32*1000</f>
        <v>13000</v>
      </c>
      <c r="R26" s="181">
        <f>Turisztika!$D33*1000</f>
        <v>14000</v>
      </c>
      <c r="S26" s="181">
        <f>Turisztika!$D34*1000</f>
        <v>11000</v>
      </c>
      <c r="T26" s="181">
        <f>Turisztika!$D35*1000</f>
        <v>7000</v>
      </c>
      <c r="U26" s="181">
        <f>Turisztika!$D36*1000</f>
        <v>0</v>
      </c>
      <c r="V26" s="181">
        <f>Turisztika!$D37*1000</f>
        <v>0</v>
      </c>
      <c r="W26" s="181">
        <f>Turisztika!$D38*1000</f>
        <v>0</v>
      </c>
      <c r="X26" s="181">
        <f>Turisztika!$D39*1000</f>
        <v>0</v>
      </c>
      <c r="Y26" s="181">
        <f>Turisztika!$D40*1000</f>
        <v>0</v>
      </c>
      <c r="Z26" s="181">
        <f>Turisztika!$D41*1000</f>
        <v>0</v>
      </c>
      <c r="AA26" s="182">
        <f>Turisztika!$D42*1000</f>
        <v>0</v>
      </c>
      <c r="AC26" s="249"/>
      <c r="AD26" s="30"/>
    </row>
    <row r="27" spans="2:30" s="210" customFormat="1" ht="13.5" customHeight="1" thickBot="1">
      <c r="B27" s="270" t="str">
        <f>C25</f>
        <v>Miskolci Turisztikai Kft.</v>
      </c>
      <c r="C27" s="271"/>
      <c r="D27" s="271"/>
      <c r="E27" s="271"/>
      <c r="F27" s="271"/>
      <c r="G27" s="271"/>
      <c r="H27" s="271"/>
      <c r="I27" s="272"/>
      <c r="J27" s="205">
        <f>SUM(J25:J26)</f>
        <v>2890</v>
      </c>
      <c r="K27" s="205">
        <f aca="true" t="shared" si="11" ref="K27:AA27">SUM(K25:K26)</f>
        <v>169</v>
      </c>
      <c r="L27" s="205">
        <f>SUM(L25:L26)</f>
        <v>268125</v>
      </c>
      <c r="M27" s="205">
        <f t="shared" si="11"/>
        <v>357500</v>
      </c>
      <c r="N27" s="205">
        <f t="shared" si="11"/>
        <v>357500</v>
      </c>
      <c r="O27" s="205">
        <f t="shared" si="11"/>
        <v>28000</v>
      </c>
      <c r="P27" s="205">
        <f t="shared" si="11"/>
        <v>40000</v>
      </c>
      <c r="Q27" s="205">
        <f t="shared" si="11"/>
        <v>44500</v>
      </c>
      <c r="R27" s="205">
        <f t="shared" si="11"/>
        <v>50000</v>
      </c>
      <c r="S27" s="205">
        <f t="shared" si="11"/>
        <v>33000</v>
      </c>
      <c r="T27" s="205">
        <f t="shared" si="11"/>
        <v>40000</v>
      </c>
      <c r="U27" s="205">
        <f>SUM(U25:U26)</f>
        <v>0</v>
      </c>
      <c r="V27" s="205">
        <f t="shared" si="11"/>
        <v>22000</v>
      </c>
      <c r="W27" s="205">
        <f t="shared" si="11"/>
        <v>24000</v>
      </c>
      <c r="X27" s="205">
        <f t="shared" si="11"/>
        <v>21000</v>
      </c>
      <c r="Y27" s="205">
        <f t="shared" si="11"/>
        <v>19000</v>
      </c>
      <c r="Z27" s="205">
        <f t="shared" si="11"/>
        <v>20000</v>
      </c>
      <c r="AA27" s="206">
        <f t="shared" si="11"/>
        <v>16000</v>
      </c>
      <c r="AC27" s="249"/>
      <c r="AD27" s="211"/>
    </row>
    <row r="28" spans="2:30" ht="12.75" customHeight="1" thickBot="1">
      <c r="B28" s="220">
        <v>15</v>
      </c>
      <c r="C28" s="196" t="str">
        <f>Városgazda!B1</f>
        <v>Miskolci Városgazda Nonprofit Kft.</v>
      </c>
      <c r="D28" s="180" t="s">
        <v>129</v>
      </c>
      <c r="E28" s="180" t="str">
        <f>LEFT(Városgazda!B4,SEARCH(";",Városgazda!B4,1)-1)</f>
        <v>Szentpéteri kapui temető</v>
      </c>
      <c r="F28" s="180" t="str">
        <f>RIGHT(Városgazda!B4,LEN(Városgazda!B4)-SEARCH(";",Városgazda!B4,1)-1)</f>
        <v>3526 Miskolc, Szentpéteri kapu 103.</v>
      </c>
      <c r="G28" s="184" t="str">
        <f>RIGHT(Városgazda!B5,16)</f>
        <v>39N1111220080004</v>
      </c>
      <c r="H28" s="179" t="s">
        <v>153</v>
      </c>
      <c r="I28" s="180" t="s">
        <v>119</v>
      </c>
      <c r="J28" s="116">
        <f>ROUND(MAX(Városgazda!F9:F21)*1000,-1)</f>
        <v>270</v>
      </c>
      <c r="K28" s="116">
        <f>MAX(Városgazda!H9:H21)</f>
        <v>25</v>
      </c>
      <c r="L28" s="116">
        <f>Városgazda!E22*1000</f>
        <v>15000.000000000002</v>
      </c>
      <c r="M28" s="116">
        <f>Városgazda!D22*1000</f>
        <v>19999.999999999996</v>
      </c>
      <c r="N28" s="116">
        <f>SUM(O28:AA28)</f>
        <v>20000</v>
      </c>
      <c r="O28" s="181">
        <f>Városgazda!$D9*1000</f>
        <v>2100</v>
      </c>
      <c r="P28" s="181">
        <f>Városgazda!$D10*1000</f>
        <v>2630</v>
      </c>
      <c r="Q28" s="181">
        <f>Városgazda!$D11*1000</f>
        <v>3820</v>
      </c>
      <c r="R28" s="181">
        <f>Városgazda!$D12*1000</f>
        <v>3660</v>
      </c>
      <c r="S28" s="181">
        <f>Városgazda!$D13*1000</f>
        <v>3150</v>
      </c>
      <c r="T28" s="181">
        <f>Városgazda!$D14*1000</f>
        <v>2640</v>
      </c>
      <c r="U28" s="181">
        <f>Városgazda!$D15*1000</f>
        <v>0</v>
      </c>
      <c r="V28" s="181">
        <f>Városgazda!$D16*1000</f>
        <v>730</v>
      </c>
      <c r="W28" s="181">
        <f>Városgazda!$D17*1000</f>
        <v>620</v>
      </c>
      <c r="X28" s="181">
        <f>Városgazda!$D18*1000</f>
        <v>150</v>
      </c>
      <c r="Y28" s="181">
        <f>Városgazda!$D19*1000</f>
        <v>150</v>
      </c>
      <c r="Z28" s="181">
        <f>Városgazda!$D20*1000</f>
        <v>150</v>
      </c>
      <c r="AA28" s="182">
        <f>Városgazda!$D21*1000</f>
        <v>200</v>
      </c>
      <c r="AC28" s="249"/>
      <c r="AD28" s="30"/>
    </row>
    <row r="29" spans="2:30" s="210" customFormat="1" ht="13.5" customHeight="1" thickBot="1">
      <c r="B29" s="270" t="str">
        <f>C28</f>
        <v>Miskolci Városgazda Nonprofit Kft.</v>
      </c>
      <c r="C29" s="271"/>
      <c r="D29" s="271"/>
      <c r="E29" s="271"/>
      <c r="F29" s="271"/>
      <c r="G29" s="271"/>
      <c r="H29" s="271"/>
      <c r="I29" s="272"/>
      <c r="J29" s="205">
        <f aca="true" t="shared" si="12" ref="J29:Z29">SUM(J28)</f>
        <v>270</v>
      </c>
      <c r="K29" s="205">
        <f t="shared" si="12"/>
        <v>25</v>
      </c>
      <c r="L29" s="205">
        <f>SUM(L28)</f>
        <v>15000.000000000002</v>
      </c>
      <c r="M29" s="205">
        <f t="shared" si="12"/>
        <v>19999.999999999996</v>
      </c>
      <c r="N29" s="205">
        <f t="shared" si="12"/>
        <v>20000</v>
      </c>
      <c r="O29" s="205">
        <f t="shared" si="12"/>
        <v>2100</v>
      </c>
      <c r="P29" s="205">
        <f t="shared" si="12"/>
        <v>2630</v>
      </c>
      <c r="Q29" s="205">
        <f t="shared" si="12"/>
        <v>3820</v>
      </c>
      <c r="R29" s="205">
        <f t="shared" si="12"/>
        <v>3660</v>
      </c>
      <c r="S29" s="205">
        <f t="shared" si="12"/>
        <v>3150</v>
      </c>
      <c r="T29" s="205">
        <f t="shared" si="12"/>
        <v>2640</v>
      </c>
      <c r="U29" s="205">
        <f>SUM(U28)</f>
        <v>0</v>
      </c>
      <c r="V29" s="205">
        <f t="shared" si="12"/>
        <v>730</v>
      </c>
      <c r="W29" s="205">
        <f t="shared" si="12"/>
        <v>620</v>
      </c>
      <c r="X29" s="205">
        <f t="shared" si="12"/>
        <v>150</v>
      </c>
      <c r="Y29" s="205">
        <f t="shared" si="12"/>
        <v>150</v>
      </c>
      <c r="Z29" s="205">
        <f t="shared" si="12"/>
        <v>150</v>
      </c>
      <c r="AA29" s="206">
        <f>SUM(AA28)</f>
        <v>200</v>
      </c>
      <c r="AC29" s="249"/>
      <c r="AD29" s="211"/>
    </row>
    <row r="30" spans="2:30" ht="12.75" customHeight="1">
      <c r="B30" s="220">
        <v>16</v>
      </c>
      <c r="C30" s="286" t="str">
        <f>MIVÍZ!B1</f>
        <v>MIVÍZ Miskolci Vízmű Kft.</v>
      </c>
      <c r="D30" s="280" t="s">
        <v>130</v>
      </c>
      <c r="E30" s="180" t="str">
        <f>LEFT(MIVÍZ!B4,SEARCH(";",MIVÍZ!B4,1)-1)</f>
        <v>MIVÍZ Központ</v>
      </c>
      <c r="F30" s="180" t="str">
        <f>RIGHT(MIVÍZ!B4,LEN(MIVÍZ!B4)-SEARCH(";",MIVÍZ!B4,1)-1)</f>
        <v>3527 Miskolc, József Attila u. 78.</v>
      </c>
      <c r="G30" s="184" t="str">
        <f>RIGHT(MIVÍZ!B5,16)</f>
        <v>39N112579156000A</v>
      </c>
      <c r="H30" s="180" t="s">
        <v>153</v>
      </c>
      <c r="I30" s="180" t="s">
        <v>119</v>
      </c>
      <c r="J30" s="116">
        <f>ROUND(MAX(MIVÍZ!F9:F21)*1000,-1)</f>
        <v>1100</v>
      </c>
      <c r="K30" s="116">
        <f>MAX(MIVÍZ!H9:H21)</f>
        <v>100</v>
      </c>
      <c r="L30" s="116">
        <f>MIVÍZ!E22*1000</f>
        <v>91500</v>
      </c>
      <c r="M30" s="116">
        <f>MIVÍZ!D22*1000</f>
        <v>122000</v>
      </c>
      <c r="N30" s="116">
        <f aca="true" t="shared" si="13" ref="N30:N37">SUM(O30:AA30)</f>
        <v>122000</v>
      </c>
      <c r="O30" s="181">
        <f>MIVÍZ!$D9*1000</f>
        <v>7000</v>
      </c>
      <c r="P30" s="181">
        <f>MIVÍZ!$D10*1000</f>
        <v>21000</v>
      </c>
      <c r="Q30" s="181">
        <f>MIVÍZ!$D11*1000</f>
        <v>24000</v>
      </c>
      <c r="R30" s="181">
        <f>MIVÍZ!$D12*1000</f>
        <v>25000</v>
      </c>
      <c r="S30" s="181">
        <f>MIVÍZ!$D13*1000</f>
        <v>23000</v>
      </c>
      <c r="T30" s="181">
        <f>MIVÍZ!$D14*1000</f>
        <v>16000</v>
      </c>
      <c r="U30" s="181">
        <f>MIVÍZ!$D15*1000</f>
        <v>0</v>
      </c>
      <c r="V30" s="181">
        <f>MIVÍZ!$D16*1000</f>
        <v>6000</v>
      </c>
      <c r="W30" s="181">
        <f>MIVÍZ!$D17*1000</f>
        <v>0</v>
      </c>
      <c r="X30" s="181">
        <f>MIVÍZ!$D18*1000</f>
        <v>0</v>
      </c>
      <c r="Y30" s="181">
        <f>MIVÍZ!$D19*1000</f>
        <v>0</v>
      </c>
      <c r="Z30" s="181">
        <f>MIVÍZ!$D20*1000</f>
        <v>0</v>
      </c>
      <c r="AA30" s="182">
        <f>MIVÍZ!$D21*1000</f>
        <v>0</v>
      </c>
      <c r="AC30" s="249"/>
      <c r="AD30" s="30"/>
    </row>
    <row r="31" spans="2:30" ht="12.75" customHeight="1">
      <c r="B31" s="220">
        <v>17</v>
      </c>
      <c r="C31" s="287"/>
      <c r="D31" s="274"/>
      <c r="E31" s="180" t="str">
        <f>LEFT(MIVÍZ!B25,SEARCH(";",MIVÍZ!B25,1)-1)</f>
        <v>MIVÍZ Központi Szennyvíztelep</v>
      </c>
      <c r="F31" s="180" t="str">
        <f>RIGHT(MIVÍZ!B25,LEN(MIVÍZ!B25)-SEARCH(";",MIVÍZ!B25,1)-1)</f>
        <v>3521 Miskolc, Somlay Artúr u. 11014/2 (Hrsz)</v>
      </c>
      <c r="G31" s="184" t="str">
        <f>RIGHT(MIVÍZ!B26,16)</f>
        <v>39N112579155000F</v>
      </c>
      <c r="H31" s="180" t="s">
        <v>153</v>
      </c>
      <c r="I31" s="180" t="s">
        <v>119</v>
      </c>
      <c r="J31" s="116">
        <f>ROUND(MAX(MIVÍZ!F30:F42)*1000,-1)</f>
        <v>1000</v>
      </c>
      <c r="K31" s="116">
        <f>MAX(MIVÍZ!H30:H42)</f>
        <v>101</v>
      </c>
      <c r="L31" s="116">
        <f>MIVÍZ!E43*1000</f>
        <v>82649.99999999997</v>
      </c>
      <c r="M31" s="116">
        <f>MIVÍZ!D43*1000</f>
        <v>110199.99999999999</v>
      </c>
      <c r="N31" s="116">
        <f t="shared" si="13"/>
        <v>110200</v>
      </c>
      <c r="O31" s="181">
        <f>MIVÍZ!$D30*1000</f>
        <v>5000</v>
      </c>
      <c r="P31" s="181">
        <f>MIVÍZ!$D31*1000</f>
        <v>15500</v>
      </c>
      <c r="Q31" s="181">
        <f>MIVÍZ!$D32*1000</f>
        <v>19000</v>
      </c>
      <c r="R31" s="181">
        <f>MIVÍZ!$D33*1000</f>
        <v>22000</v>
      </c>
      <c r="S31" s="181">
        <f>MIVÍZ!$D34*1000</f>
        <v>19000</v>
      </c>
      <c r="T31" s="181">
        <f>MIVÍZ!$D35*1000</f>
        <v>15000</v>
      </c>
      <c r="U31" s="181">
        <f>MIVÍZ!$D36*1000</f>
        <v>0</v>
      </c>
      <c r="V31" s="181">
        <f>MIVÍZ!$D37*1000</f>
        <v>5700</v>
      </c>
      <c r="W31" s="181">
        <f>MIVÍZ!$D38*1000</f>
        <v>2300</v>
      </c>
      <c r="X31" s="181">
        <f>MIVÍZ!$D39*1000</f>
        <v>1800</v>
      </c>
      <c r="Y31" s="181">
        <f>MIVÍZ!$D40*1000</f>
        <v>1550</v>
      </c>
      <c r="Z31" s="181">
        <f>MIVÍZ!$D41*1000</f>
        <v>1550</v>
      </c>
      <c r="AA31" s="182">
        <f>MIVÍZ!$D42*1000</f>
        <v>1800</v>
      </c>
      <c r="AC31" s="249"/>
      <c r="AD31" s="30"/>
    </row>
    <row r="32" spans="2:30" ht="12.75" customHeight="1">
      <c r="B32" s="220">
        <v>18</v>
      </c>
      <c r="C32" s="287"/>
      <c r="D32" s="274"/>
      <c r="E32" s="180" t="str">
        <f>LEFT(MIVÍZ!B46,SEARCH(";",MIVÍZ!B46,1)-1)</f>
        <v>MIVÍZ Tavi Forrás</v>
      </c>
      <c r="F32" s="180" t="str">
        <f>RIGHT(MIVÍZ!B46,LEN(MIVÍZ!B46)-SEARCH(";",MIVÍZ!B46,1)-1)</f>
        <v>3534 Miskolc, Haller György u. 10.</v>
      </c>
      <c r="G32" s="184" t="str">
        <f>RIGHT(MIVÍZ!B47,16)</f>
        <v>39N111180180000P</v>
      </c>
      <c r="H32" s="180" t="s">
        <v>153</v>
      </c>
      <c r="I32" s="180" t="s">
        <v>119</v>
      </c>
      <c r="J32" s="116">
        <f>ROUND(MAX(MIVÍZ!F51:F63)*1000,-1)</f>
        <v>60</v>
      </c>
      <c r="K32" s="116">
        <f>MAX(MIVÍZ!H51:H63)</f>
        <v>4</v>
      </c>
      <c r="L32" s="116">
        <f>MIVÍZ!E64*1000</f>
        <v>3000.000000000001</v>
      </c>
      <c r="M32" s="116">
        <f>MIVÍZ!D64*1000</f>
        <v>4000</v>
      </c>
      <c r="N32" s="116">
        <f t="shared" si="13"/>
        <v>4000</v>
      </c>
      <c r="O32" s="181">
        <f>MIVÍZ!$D51*1000</f>
        <v>300</v>
      </c>
      <c r="P32" s="181">
        <f>MIVÍZ!$D52*1000</f>
        <v>400</v>
      </c>
      <c r="Q32" s="181">
        <f>MIVÍZ!$D53*1000</f>
        <v>600</v>
      </c>
      <c r="R32" s="181">
        <f>MIVÍZ!$D54*1000</f>
        <v>700</v>
      </c>
      <c r="S32" s="181">
        <f>MIVÍZ!$D55*1000</f>
        <v>600</v>
      </c>
      <c r="T32" s="181">
        <f>MIVÍZ!$D56*1000</f>
        <v>500</v>
      </c>
      <c r="U32" s="181">
        <f>MIVÍZ!$D57*1000</f>
        <v>0</v>
      </c>
      <c r="V32" s="181">
        <f>MIVÍZ!$D58*1000</f>
        <v>400</v>
      </c>
      <c r="W32" s="181">
        <f>MIVÍZ!$D59*1000</f>
        <v>100</v>
      </c>
      <c r="X32" s="181">
        <f>MIVÍZ!$D60*1000</f>
        <v>100</v>
      </c>
      <c r="Y32" s="181">
        <f>MIVÍZ!$D61*1000</f>
        <v>100</v>
      </c>
      <c r="Z32" s="181">
        <f>MIVÍZ!$D62*1000</f>
        <v>100</v>
      </c>
      <c r="AA32" s="182">
        <f>MIVÍZ!$D63*1000</f>
        <v>100</v>
      </c>
      <c r="AC32" s="250"/>
      <c r="AD32" s="30"/>
    </row>
    <row r="33" spans="2:30" ht="12.75" customHeight="1">
      <c r="B33" s="220">
        <v>19</v>
      </c>
      <c r="C33" s="287"/>
      <c r="D33" s="274"/>
      <c r="E33" s="180" t="str">
        <f>LEFT(MIVÍZ!B67,SEARCH(";",MIVÍZ!B67,1)-1)</f>
        <v>MIVÍZ Átemelő Szivattyúk</v>
      </c>
      <c r="F33" s="180" t="str">
        <f>RIGHT(MIVÍZ!B67,LEN(MIVÍZ!B67)-SEARCH(";",MIVÍZ!B67,1)-1)</f>
        <v>3532 Miskolc, Vas u. 18.</v>
      </c>
      <c r="G33" s="184" t="str">
        <f>RIGHT(MIVÍZ!B68,16)</f>
        <v>39N111180179000N</v>
      </c>
      <c r="H33" s="180" t="s">
        <v>153</v>
      </c>
      <c r="I33" s="180" t="s">
        <v>119</v>
      </c>
      <c r="J33" s="116">
        <f>ROUND(MAX(MIVÍZ!F72:F84)*1000,-1)</f>
        <v>60</v>
      </c>
      <c r="K33" s="116">
        <f>MAX(MIVÍZ!H72:H84)</f>
        <v>4</v>
      </c>
      <c r="L33" s="116">
        <f>MIVÍZ!E85*1000</f>
        <v>5100.000000000001</v>
      </c>
      <c r="M33" s="116">
        <f>MIVÍZ!D85*1000</f>
        <v>6799.999999999999</v>
      </c>
      <c r="N33" s="116">
        <f t="shared" si="13"/>
        <v>6800</v>
      </c>
      <c r="O33" s="181">
        <f>MIVÍZ!$D72*1000</f>
        <v>500</v>
      </c>
      <c r="P33" s="181">
        <f>MIVÍZ!$D73*1000</f>
        <v>1000</v>
      </c>
      <c r="Q33" s="181">
        <f>MIVÍZ!$D74*1000</f>
        <v>1100</v>
      </c>
      <c r="R33" s="181">
        <f>MIVÍZ!$D75*1000</f>
        <v>1300</v>
      </c>
      <c r="S33" s="181">
        <f>MIVÍZ!$D76*1000</f>
        <v>1200</v>
      </c>
      <c r="T33" s="181">
        <f>MIVÍZ!$D77*1000</f>
        <v>900</v>
      </c>
      <c r="U33" s="181">
        <f>MIVÍZ!$D78*1000</f>
        <v>0</v>
      </c>
      <c r="V33" s="181">
        <f>MIVÍZ!$D79*1000</f>
        <v>300</v>
      </c>
      <c r="W33" s="181">
        <f>MIVÍZ!$D80*1000</f>
        <v>100</v>
      </c>
      <c r="X33" s="181">
        <f>MIVÍZ!$D81*1000</f>
        <v>100</v>
      </c>
      <c r="Y33" s="181">
        <f>MIVÍZ!$D82*1000</f>
        <v>100</v>
      </c>
      <c r="Z33" s="181">
        <f>MIVÍZ!$D83*1000</f>
        <v>100</v>
      </c>
      <c r="AA33" s="182">
        <f>MIVÍZ!$D84*1000</f>
        <v>100</v>
      </c>
      <c r="AC33" s="30"/>
      <c r="AD33" s="30"/>
    </row>
    <row r="34" spans="2:30" ht="12.75" customHeight="1">
      <c r="B34" s="220">
        <v>20</v>
      </c>
      <c r="C34" s="287"/>
      <c r="D34" s="274"/>
      <c r="E34" s="180" t="str">
        <f>LEFT(MIVÍZ!B88,SEARCH(";",MIVÍZ!B88,1)-1)</f>
        <v>MIVÍZ Nyomásfokozó</v>
      </c>
      <c r="F34" s="180" t="str">
        <f>RIGHT(MIVÍZ!B88,LEN(MIVÍZ!B88)-SEARCH(";",MIVÍZ!B88,1)-1)</f>
        <v>3524 Miskolc, Jósika u. 13027/1 (Hrsz)</v>
      </c>
      <c r="G34" s="184" t="str">
        <f>RIGHT(MIVÍZ!B89,16)</f>
        <v>39N1111801760001</v>
      </c>
      <c r="H34" s="180" t="s">
        <v>153</v>
      </c>
      <c r="I34" s="180" t="s">
        <v>119</v>
      </c>
      <c r="J34" s="116">
        <f>ROUND(MAX(MIVÍZ!F93:F105)*1000,-1)</f>
        <v>90</v>
      </c>
      <c r="K34" s="116">
        <f>MAX(MIVÍZ!H93:H105)</f>
        <v>4</v>
      </c>
      <c r="L34" s="116">
        <f>MIVÍZ!E106*1000</f>
        <v>4949.999999999998</v>
      </c>
      <c r="M34" s="116">
        <f>MIVÍZ!D106*1000</f>
        <v>6600</v>
      </c>
      <c r="N34" s="116">
        <f t="shared" si="13"/>
        <v>6600</v>
      </c>
      <c r="O34" s="181">
        <f>MIVÍZ!$D93*1000</f>
        <v>300</v>
      </c>
      <c r="P34" s="181">
        <f>MIVÍZ!$D94*1000</f>
        <v>800</v>
      </c>
      <c r="Q34" s="181">
        <f>MIVÍZ!$D95*1000</f>
        <v>1100</v>
      </c>
      <c r="R34" s="181">
        <f>MIVÍZ!$D96*1000</f>
        <v>1300</v>
      </c>
      <c r="S34" s="181">
        <f>MIVÍZ!$D97*1000</f>
        <v>1200</v>
      </c>
      <c r="T34" s="181">
        <f>MIVÍZ!$D98*1000</f>
        <v>1100</v>
      </c>
      <c r="U34" s="181">
        <f>MIVÍZ!$D99*1000</f>
        <v>0</v>
      </c>
      <c r="V34" s="181">
        <f>MIVÍZ!$D100*1000</f>
        <v>500</v>
      </c>
      <c r="W34" s="181">
        <f>MIVÍZ!$D101*1000</f>
        <v>50</v>
      </c>
      <c r="X34" s="181">
        <f>MIVÍZ!$D102*1000</f>
        <v>50</v>
      </c>
      <c r="Y34" s="181">
        <f>MIVÍZ!$D103*1000</f>
        <v>50</v>
      </c>
      <c r="Z34" s="181">
        <f>MIVÍZ!$D104*1000</f>
        <v>50</v>
      </c>
      <c r="AA34" s="182">
        <f>MIVÍZ!$D105*1000</f>
        <v>100</v>
      </c>
      <c r="AC34" s="30"/>
      <c r="AD34" s="30"/>
    </row>
    <row r="35" spans="2:30" ht="12.75" customHeight="1">
      <c r="B35" s="220">
        <v>21</v>
      </c>
      <c r="C35" s="287"/>
      <c r="D35" s="274"/>
      <c r="E35" s="180" t="str">
        <f>LEFT(MIVÍZ!B109,SEARCH(";",MIVÍZ!B109,1)-1)</f>
        <v>MIVÍZ Oktatási Központ</v>
      </c>
      <c r="F35" s="180" t="str">
        <f>RIGHT(MIVÍZ!B109,LEN(MIVÍZ!B109)-SEARCH(";",MIVÍZ!B109,1)-1)</f>
        <v>3530 Miskolc, Mélyvölgy u. 14.</v>
      </c>
      <c r="G35" s="184" t="str">
        <f>RIGHT(MIVÍZ!B110,16)</f>
        <v>39N111180177000X</v>
      </c>
      <c r="H35" s="180" t="s">
        <v>153</v>
      </c>
      <c r="I35" s="180" t="s">
        <v>119</v>
      </c>
      <c r="J35" s="116">
        <f>ROUND(MAX(MIVÍZ!F114:F126)*1000,-1)</f>
        <v>20</v>
      </c>
      <c r="K35" s="116">
        <f>MAX(MIVÍZ!H114:H126)</f>
        <v>4</v>
      </c>
      <c r="L35" s="116">
        <f>MIVÍZ!E127*1000</f>
        <v>1237.5000000000002</v>
      </c>
      <c r="M35" s="116">
        <f>MIVÍZ!D127*1000</f>
        <v>1650.0000000000002</v>
      </c>
      <c r="N35" s="116">
        <f t="shared" si="13"/>
        <v>1650</v>
      </c>
      <c r="O35" s="181">
        <f>MIVÍZ!$D114*1000</f>
        <v>100</v>
      </c>
      <c r="P35" s="181">
        <f>MIVÍZ!$D115*1000</f>
        <v>200</v>
      </c>
      <c r="Q35" s="181">
        <f>MIVÍZ!$D116*1000</f>
        <v>300</v>
      </c>
      <c r="R35" s="181">
        <f>MIVÍZ!$D117*1000</f>
        <v>400</v>
      </c>
      <c r="S35" s="181">
        <f>MIVÍZ!$D118*1000</f>
        <v>300</v>
      </c>
      <c r="T35" s="181">
        <f>MIVÍZ!$D119*1000</f>
        <v>200</v>
      </c>
      <c r="U35" s="181">
        <f>MIVÍZ!$D120*1000</f>
        <v>0</v>
      </c>
      <c r="V35" s="181">
        <f>MIVÍZ!$D121*1000</f>
        <v>100</v>
      </c>
      <c r="W35" s="181">
        <f>MIVÍZ!$D122*1000</f>
        <v>10</v>
      </c>
      <c r="X35" s="181">
        <f>MIVÍZ!$D123*1000</f>
        <v>10</v>
      </c>
      <c r="Y35" s="181">
        <f>MIVÍZ!$D124*1000</f>
        <v>10</v>
      </c>
      <c r="Z35" s="181">
        <f>MIVÍZ!$D125*1000</f>
        <v>10</v>
      </c>
      <c r="AA35" s="182">
        <f>MIVÍZ!$D126*1000</f>
        <v>10</v>
      </c>
      <c r="AC35" s="30"/>
      <c r="AD35" s="30"/>
    </row>
    <row r="36" spans="2:30" ht="12.75" customHeight="1">
      <c r="B36" s="220">
        <v>22</v>
      </c>
      <c r="C36" s="287"/>
      <c r="D36" s="274"/>
      <c r="E36" s="180" t="str">
        <f>LEFT(MIVÍZ!B130,SEARCH(";",MIVÍZ!B130,1)-1)</f>
        <v>MIVÍZ Vendégház</v>
      </c>
      <c r="F36" s="180" t="str">
        <f>RIGHT(MIVÍZ!B130,LEN(MIVÍZ!B130)-SEARCH(";",MIVÍZ!B130,1)-1)</f>
        <v>3519 Miskolc, Győri u. 17.</v>
      </c>
      <c r="G36" s="184" t="str">
        <f>RIGHT(MIVÍZ!B131,16)</f>
        <v>39N111167250000Z</v>
      </c>
      <c r="H36" s="180" t="s">
        <v>153</v>
      </c>
      <c r="I36" s="180" t="s">
        <v>119</v>
      </c>
      <c r="J36" s="116">
        <f>ROUND(MAX(MIVÍZ!F135:F147)*1000,-1)</f>
        <v>70</v>
      </c>
      <c r="K36" s="116">
        <f>MAX(MIVÍZ!H135:H147)</f>
        <v>6</v>
      </c>
      <c r="L36" s="116">
        <f>MIVÍZ!E148*1000</f>
        <v>1950.0000000000005</v>
      </c>
      <c r="M36" s="116">
        <f>MIVÍZ!D148*1000</f>
        <v>2599.999999999999</v>
      </c>
      <c r="N36" s="116">
        <f t="shared" si="13"/>
        <v>2600</v>
      </c>
      <c r="O36" s="181">
        <f>MIVÍZ!$D135*1000</f>
        <v>200</v>
      </c>
      <c r="P36" s="181">
        <f>MIVÍZ!$D136*1000</f>
        <v>300</v>
      </c>
      <c r="Q36" s="181">
        <f>MIVÍZ!$D137*1000</f>
        <v>400</v>
      </c>
      <c r="R36" s="181">
        <f>MIVÍZ!$D138*1000</f>
        <v>500</v>
      </c>
      <c r="S36" s="181">
        <f>MIVÍZ!$D139*1000</f>
        <v>400</v>
      </c>
      <c r="T36" s="181">
        <f>MIVÍZ!$D140*1000</f>
        <v>300</v>
      </c>
      <c r="U36" s="181">
        <f>MIVÍZ!$D141*1000</f>
        <v>0</v>
      </c>
      <c r="V36" s="181">
        <f>MIVÍZ!$D142*1000</f>
        <v>200</v>
      </c>
      <c r="W36" s="181">
        <f>MIVÍZ!$D143*1000</f>
        <v>50</v>
      </c>
      <c r="X36" s="181">
        <f>MIVÍZ!$D144*1000</f>
        <v>50</v>
      </c>
      <c r="Y36" s="181">
        <f>MIVÍZ!$D145*1000</f>
        <v>50</v>
      </c>
      <c r="Z36" s="181">
        <f>MIVÍZ!$D146*1000</f>
        <v>50</v>
      </c>
      <c r="AA36" s="182">
        <f>MIVÍZ!$D147*1000</f>
        <v>100</v>
      </c>
      <c r="AC36" s="30"/>
      <c r="AD36" s="30"/>
    </row>
    <row r="37" spans="2:30" ht="12.75" customHeight="1" thickBot="1">
      <c r="B37" s="220">
        <v>23</v>
      </c>
      <c r="C37" s="288"/>
      <c r="D37" s="281"/>
      <c r="E37" s="180" t="str">
        <f>LEFT(MIVÍZ!B151,SEARCH(";",MIVÍZ!B151,1)-1)</f>
        <v>Hejőcsabai Szennyvízátemelő</v>
      </c>
      <c r="F37" s="180" t="str">
        <f>RIGHT(MIVÍZ!B151,LEN(MIVÍZ!B151)-SEARCH(";",MIVÍZ!B151,1)-1)</f>
        <v>3516 Miskolc, Szűcs Sándor út 11.</v>
      </c>
      <c r="G37" s="184" t="str">
        <f>RIGHT(MIVÍZ!B152,16)</f>
        <v>39N111180201000O</v>
      </c>
      <c r="H37" s="180" t="s">
        <v>153</v>
      </c>
      <c r="I37" s="180" t="s">
        <v>119</v>
      </c>
      <c r="J37" s="116">
        <f>ROUND(MAX(MIVÍZ!F156:F168)*1000,-1)</f>
        <v>40</v>
      </c>
      <c r="K37" s="116">
        <f>MAX(MIVÍZ!H156:H168)</f>
        <v>4</v>
      </c>
      <c r="L37" s="116">
        <f>MIVÍZ!E169*1000</f>
        <v>2324.999999999999</v>
      </c>
      <c r="M37" s="116">
        <f>MIVÍZ!D169*1000</f>
        <v>3099.9999999999995</v>
      </c>
      <c r="N37" s="116">
        <f t="shared" si="13"/>
        <v>3100</v>
      </c>
      <c r="O37" s="181">
        <f>MIVÍZ!$D156*1000</f>
        <v>300</v>
      </c>
      <c r="P37" s="181">
        <f>MIVÍZ!$D157*1000</f>
        <v>500</v>
      </c>
      <c r="Q37" s="181">
        <f>MIVÍZ!$D158*1000</f>
        <v>600</v>
      </c>
      <c r="R37" s="181">
        <f>MIVÍZ!$D159*1000</f>
        <v>700</v>
      </c>
      <c r="S37" s="181">
        <f>MIVÍZ!$D160*1000</f>
        <v>600</v>
      </c>
      <c r="T37" s="181">
        <f>MIVÍZ!$D161*1000</f>
        <v>400</v>
      </c>
      <c r="U37" s="181">
        <f>MIVÍZ!$D162*1000</f>
        <v>0</v>
      </c>
      <c r="V37" s="181">
        <f>MIVÍZ!$D163*1000</f>
        <v>0</v>
      </c>
      <c r="W37" s="181">
        <f>MIVÍZ!$D164*1000</f>
        <v>0</v>
      </c>
      <c r="X37" s="181">
        <f>MIVÍZ!$D165*1000</f>
        <v>0</v>
      </c>
      <c r="Y37" s="181">
        <f>MIVÍZ!$D166*1000</f>
        <v>0</v>
      </c>
      <c r="Z37" s="181">
        <f>MIVÍZ!$D167*1000</f>
        <v>0</v>
      </c>
      <c r="AA37" s="182">
        <f>MIVÍZ!$D168*1000</f>
        <v>0</v>
      </c>
      <c r="AC37" s="30"/>
      <c r="AD37" s="30"/>
    </row>
    <row r="38" spans="2:30" s="210" customFormat="1" ht="13.5" customHeight="1" thickBot="1">
      <c r="B38" s="270" t="str">
        <f>C30</f>
        <v>MIVÍZ Miskolci Vízmű Kft.</v>
      </c>
      <c r="C38" s="271"/>
      <c r="D38" s="271"/>
      <c r="E38" s="271"/>
      <c r="F38" s="271"/>
      <c r="G38" s="271"/>
      <c r="H38" s="271"/>
      <c r="I38" s="272"/>
      <c r="J38" s="205">
        <f aca="true" t="shared" si="14" ref="J38:Z38">SUM(J30:J37)</f>
        <v>2440</v>
      </c>
      <c r="K38" s="205">
        <f t="shared" si="14"/>
        <v>227</v>
      </c>
      <c r="L38" s="205">
        <f>SUM(L30:L37)</f>
        <v>192712.49999999997</v>
      </c>
      <c r="M38" s="205">
        <f t="shared" si="14"/>
        <v>256950</v>
      </c>
      <c r="N38" s="205">
        <f t="shared" si="14"/>
        <v>256950</v>
      </c>
      <c r="O38" s="205">
        <f t="shared" si="14"/>
        <v>13700</v>
      </c>
      <c r="P38" s="205">
        <f t="shared" si="14"/>
        <v>39700</v>
      </c>
      <c r="Q38" s="205">
        <f t="shared" si="14"/>
        <v>47100</v>
      </c>
      <c r="R38" s="205">
        <f t="shared" si="14"/>
        <v>51900</v>
      </c>
      <c r="S38" s="205">
        <f t="shared" si="14"/>
        <v>46300</v>
      </c>
      <c r="T38" s="205">
        <f t="shared" si="14"/>
        <v>34400</v>
      </c>
      <c r="U38" s="205">
        <f>SUM(U30:U37)</f>
        <v>0</v>
      </c>
      <c r="V38" s="205">
        <f t="shared" si="14"/>
        <v>13200</v>
      </c>
      <c r="W38" s="205">
        <f t="shared" si="14"/>
        <v>2610</v>
      </c>
      <c r="X38" s="205">
        <f t="shared" si="14"/>
        <v>2110</v>
      </c>
      <c r="Y38" s="205">
        <f t="shared" si="14"/>
        <v>1860</v>
      </c>
      <c r="Z38" s="205">
        <f t="shared" si="14"/>
        <v>1860</v>
      </c>
      <c r="AA38" s="206">
        <f>SUM(AA30:AA37)</f>
        <v>2210</v>
      </c>
      <c r="AC38" s="211"/>
      <c r="AD38" s="211"/>
    </row>
    <row r="39" spans="2:30" ht="12.75" customHeight="1">
      <c r="B39" s="220">
        <v>24</v>
      </c>
      <c r="C39" s="273" t="str">
        <f>MH!B1</f>
        <v>Miskolc Holding Zrt.</v>
      </c>
      <c r="D39" s="273" t="s">
        <v>194</v>
      </c>
      <c r="E39" s="180" t="str">
        <f>LEFT(MH!B4,SEARCH(";",MH!B4,1)-1)</f>
        <v>Kossuth Lajos u. 11.</v>
      </c>
      <c r="F39" s="180" t="str">
        <f>RIGHT(MH!B4,LEN(MH!B4)-SEARCH(";",MH!B4,1)-1)</f>
        <v>3525 Miskolc, Kossuth Lajos u. 11.</v>
      </c>
      <c r="G39" s="184" t="str">
        <f>RIGHT(MH!B5,16)</f>
        <v>39N1111250370004</v>
      </c>
      <c r="H39" s="180" t="s">
        <v>153</v>
      </c>
      <c r="I39" s="180" t="s">
        <v>119</v>
      </c>
      <c r="J39" s="116">
        <f>ROUND(MAX(MH!F9:F21)*1000,-1)</f>
        <v>350</v>
      </c>
      <c r="K39" s="116">
        <f>MAX(MH!H9:H21)</f>
        <v>25</v>
      </c>
      <c r="L39" s="116">
        <f>MH!E22*1000</f>
        <v>20400</v>
      </c>
      <c r="M39" s="116">
        <f>MH!D22*1000</f>
        <v>27200</v>
      </c>
      <c r="N39" s="116">
        <f aca="true" t="shared" si="15" ref="N39:N54">SUM(O39:AA39)</f>
        <v>27200</v>
      </c>
      <c r="O39" s="181">
        <f>MH!$D9*1000</f>
        <v>2000</v>
      </c>
      <c r="P39" s="181">
        <f>MH!$D10*1000</f>
        <v>4200</v>
      </c>
      <c r="Q39" s="181">
        <f>MH!$D11*1000</f>
        <v>5100</v>
      </c>
      <c r="R39" s="181">
        <f>MH!$D12*1000</f>
        <v>5200</v>
      </c>
      <c r="S39" s="181">
        <f>MH!$D13*1000</f>
        <v>4400</v>
      </c>
      <c r="T39" s="181">
        <f>MH!$D14*1000</f>
        <v>4300</v>
      </c>
      <c r="U39" s="181">
        <f>MH!$D15*1000</f>
        <v>0</v>
      </c>
      <c r="V39" s="181">
        <f>MH!$D16*1000</f>
        <v>2000</v>
      </c>
      <c r="W39" s="181">
        <f>MH!$D17*1000</f>
        <v>0</v>
      </c>
      <c r="X39" s="181">
        <f>MH!$D18*1000</f>
        <v>0</v>
      </c>
      <c r="Y39" s="181">
        <f>MH!$D19*1000</f>
        <v>0</v>
      </c>
      <c r="Z39" s="181">
        <f>MH!$D20*1000</f>
        <v>0</v>
      </c>
      <c r="AA39" s="182">
        <f>MH!$D21*1000</f>
        <v>0</v>
      </c>
      <c r="AC39" s="30"/>
      <c r="AD39" s="30"/>
    </row>
    <row r="40" spans="2:30" ht="12.75" customHeight="1">
      <c r="B40" s="232">
        <v>25</v>
      </c>
      <c r="C40" s="274"/>
      <c r="D40" s="274"/>
      <c r="E40" s="180" t="str">
        <f>LEFT(MH!B25,SEARCH(";",MH!B25,1)-1)</f>
        <v>Első u. 6-8-10.</v>
      </c>
      <c r="F40" s="180" t="str">
        <f>RIGHT(MH!B25,LEN(MH!B25)-SEARCH(";",MH!B25,1)-1)</f>
        <v>3533 Miskolc, Első u. 6-8-10.</v>
      </c>
      <c r="G40" s="184" t="str">
        <f>RIGHT(MH!B26,16)</f>
        <v>39N111119325000D</v>
      </c>
      <c r="H40" s="180" t="s">
        <v>153</v>
      </c>
      <c r="I40" s="180" t="s">
        <v>119</v>
      </c>
      <c r="J40" s="116">
        <f>ROUND(MAX(MH!F30:F42)*1000,-1)</f>
        <v>1070</v>
      </c>
      <c r="K40" s="116">
        <f>MAX(MH!H30:H42)</f>
        <v>65</v>
      </c>
      <c r="L40" s="116">
        <f>MH!E43*1000</f>
        <v>80924.99999999999</v>
      </c>
      <c r="M40" s="116">
        <f>MH!D43*1000</f>
        <v>107899.99999999999</v>
      </c>
      <c r="N40" s="116">
        <f t="shared" si="15"/>
        <v>107900</v>
      </c>
      <c r="O40" s="185">
        <f>MH!$D30*1000</f>
        <v>12600</v>
      </c>
      <c r="P40" s="185">
        <f>MH!$D31*1000</f>
        <v>14700</v>
      </c>
      <c r="Q40" s="185">
        <f>MH!$D32*1000</f>
        <v>15100</v>
      </c>
      <c r="R40" s="185">
        <f>MH!$D33*1000</f>
        <v>16000</v>
      </c>
      <c r="S40" s="185">
        <f>MH!$D34*1000</f>
        <v>13900</v>
      </c>
      <c r="T40" s="185">
        <f>MH!$D35*1000</f>
        <v>13300</v>
      </c>
      <c r="U40" s="185">
        <f>MH!$D36*1000</f>
        <v>0</v>
      </c>
      <c r="V40" s="185">
        <f>MH!$D37*1000</f>
        <v>6900</v>
      </c>
      <c r="W40" s="185">
        <f>MH!$D38*1000</f>
        <v>3000</v>
      </c>
      <c r="X40" s="185">
        <f>MH!$D39*1000</f>
        <v>3000</v>
      </c>
      <c r="Y40" s="185">
        <f>MH!$D40*1000</f>
        <v>2500</v>
      </c>
      <c r="Z40" s="185">
        <f>MH!$D41*1000</f>
        <v>2800</v>
      </c>
      <c r="AA40" s="187">
        <f>MH!$D42*1000</f>
        <v>4100</v>
      </c>
      <c r="AC40" s="30"/>
      <c r="AD40" s="30"/>
    </row>
    <row r="41" spans="2:30" ht="12.75" customHeight="1">
      <c r="B41" s="220">
        <v>26</v>
      </c>
      <c r="C41" s="274"/>
      <c r="D41" s="274"/>
      <c r="E41" s="180" t="str">
        <f>LEFT(MH!B46,SEARCH(";",MH!B46,1)-1)</f>
        <v>Szinva u. 25.</v>
      </c>
      <c r="F41" s="180" t="str">
        <f>RIGHT(MH!B46,LEN(MH!B46)-SEARCH(";",MH!B46,1)-1)</f>
        <v>3527 Miskolc, Szinva u. 25.</v>
      </c>
      <c r="G41" s="184" t="str">
        <f>RIGHT(MH!B47,16)</f>
        <v>39N110724607000D</v>
      </c>
      <c r="H41" s="180" t="s">
        <v>153</v>
      </c>
      <c r="I41" s="180" t="s">
        <v>119</v>
      </c>
      <c r="J41" s="116">
        <f>ROUND(MAX(MH!F51:F63)*1000,-1)</f>
        <v>810</v>
      </c>
      <c r="K41" s="116">
        <f>MAX(MH!H51:H63)</f>
        <v>40</v>
      </c>
      <c r="L41" s="116">
        <f>MH!E64*1000</f>
        <v>55124.99999999999</v>
      </c>
      <c r="M41" s="116">
        <f>MH!D64*1000</f>
        <v>73500</v>
      </c>
      <c r="N41" s="116">
        <f t="shared" si="15"/>
        <v>73500</v>
      </c>
      <c r="O41" s="185">
        <f>MH!$D51*1000</f>
        <v>7000</v>
      </c>
      <c r="P41" s="185">
        <f>MH!$D52*1000</f>
        <v>10700</v>
      </c>
      <c r="Q41" s="185">
        <f>MH!$D53*1000</f>
        <v>11500</v>
      </c>
      <c r="R41" s="185">
        <f>MH!$D54*1000</f>
        <v>12200</v>
      </c>
      <c r="S41" s="185">
        <f>MH!$D55*1000</f>
        <v>8900</v>
      </c>
      <c r="T41" s="185">
        <f>MH!$D56*1000</f>
        <v>8000</v>
      </c>
      <c r="U41" s="185">
        <f>MH!$D57*1000</f>
        <v>0</v>
      </c>
      <c r="V41" s="185">
        <f>MH!$D58*1000</f>
        <v>4500</v>
      </c>
      <c r="W41" s="185">
        <f>MH!$D59*1000</f>
        <v>2700</v>
      </c>
      <c r="X41" s="185">
        <f>MH!$D60*1000</f>
        <v>1900</v>
      </c>
      <c r="Y41" s="185">
        <f>MH!$D61*1000</f>
        <v>1900</v>
      </c>
      <c r="Z41" s="185">
        <f>MH!$D62*1000</f>
        <v>2100</v>
      </c>
      <c r="AA41" s="187">
        <f>MH!$D63*1000</f>
        <v>2100</v>
      </c>
      <c r="AC41" s="30"/>
      <c r="AD41" s="30"/>
    </row>
    <row r="42" spans="2:30" ht="12.75" customHeight="1">
      <c r="B42" s="232">
        <v>27</v>
      </c>
      <c r="C42" s="274"/>
      <c r="D42" s="274"/>
      <c r="E42" s="180" t="str">
        <f>LEFT(MH!B67,SEARCH(";",MH!B67,1)-1)</f>
        <v>Második u. 1-11.</v>
      </c>
      <c r="F42" s="180" t="str">
        <f>RIGHT(MH!B67,LEN(MH!B67)-SEARCH(";",MH!B67,1)-1)</f>
        <v>3533 Miskolc, Második u. 1-11.</v>
      </c>
      <c r="G42" s="184" t="str">
        <f>RIGHT(MH!B68,16)</f>
        <v>39N111119328000Z</v>
      </c>
      <c r="H42" s="180" t="s">
        <v>153</v>
      </c>
      <c r="I42" s="180" t="s">
        <v>119</v>
      </c>
      <c r="J42" s="116">
        <f>ROUND(MAX(MH!F72:F84)*1000,-1)</f>
        <v>1130</v>
      </c>
      <c r="K42" s="116">
        <f>MAX(MH!H72:H84)</f>
        <v>65</v>
      </c>
      <c r="L42" s="116">
        <f>MH!E85*1000</f>
        <v>77925</v>
      </c>
      <c r="M42" s="116">
        <f>MH!D85*1000</f>
        <v>103900</v>
      </c>
      <c r="N42" s="116">
        <f t="shared" si="15"/>
        <v>103900</v>
      </c>
      <c r="O42" s="185">
        <f>MH!$D72*1000</f>
        <v>11400</v>
      </c>
      <c r="P42" s="185">
        <f>MH!$D73*1000</f>
        <v>13900</v>
      </c>
      <c r="Q42" s="185">
        <f>MH!$D74*1000</f>
        <v>14600</v>
      </c>
      <c r="R42" s="185">
        <f>MH!$D75*1000</f>
        <v>17000</v>
      </c>
      <c r="S42" s="185">
        <f>MH!$D76*1000</f>
        <v>14500</v>
      </c>
      <c r="T42" s="185">
        <f>MH!$D77*1000</f>
        <v>12000</v>
      </c>
      <c r="U42" s="185">
        <f>MH!$D78*1000</f>
        <v>0</v>
      </c>
      <c r="V42" s="185">
        <f>MH!$D79*1000</f>
        <v>6600</v>
      </c>
      <c r="W42" s="185">
        <f>MH!$D80*1000</f>
        <v>2800</v>
      </c>
      <c r="X42" s="185">
        <f>MH!$D81*1000</f>
        <v>2700</v>
      </c>
      <c r="Y42" s="185">
        <f>MH!$D82*1000</f>
        <v>2500</v>
      </c>
      <c r="Z42" s="185">
        <f>MH!$D83*1000</f>
        <v>2900</v>
      </c>
      <c r="AA42" s="187">
        <f>MH!$D84*1000</f>
        <v>3000</v>
      </c>
      <c r="AC42" s="30"/>
      <c r="AD42" s="30"/>
    </row>
    <row r="43" spans="2:30" ht="12.75" customHeight="1">
      <c r="B43" s="220">
        <v>28</v>
      </c>
      <c r="C43" s="274"/>
      <c r="D43" s="274"/>
      <c r="E43" s="180" t="str">
        <f>LEFT(MH!B88,SEARCH(";",MH!B88,1)-1)</f>
        <v>Városház tér 2.</v>
      </c>
      <c r="F43" s="180" t="str">
        <f>RIGHT(MH!B88,LEN(MH!B88)-SEARCH(";",MH!B88,1)-1)</f>
        <v>3525 Miskolc, Városház tér 2.</v>
      </c>
      <c r="G43" s="184" t="str">
        <f>RIGHT(MH!B89,16)</f>
        <v>39N1111284170001</v>
      </c>
      <c r="H43" s="180" t="s">
        <v>153</v>
      </c>
      <c r="I43" s="180" t="s">
        <v>119</v>
      </c>
      <c r="J43" s="116">
        <f>ROUND(MAX(MH!F93:F105)*1000,-1)</f>
        <v>90</v>
      </c>
      <c r="K43" s="116">
        <f>MAX(MH!H93:H105)</f>
        <v>6</v>
      </c>
      <c r="L43" s="116">
        <f>MH!E106*1000</f>
        <v>4574.999999999998</v>
      </c>
      <c r="M43" s="116">
        <f>MH!D106*1000</f>
        <v>6100</v>
      </c>
      <c r="N43" s="116">
        <f t="shared" si="15"/>
        <v>6100</v>
      </c>
      <c r="O43" s="185">
        <f>MH!$D93*1000</f>
        <v>300</v>
      </c>
      <c r="P43" s="185">
        <f>MH!$D94*1000</f>
        <v>400</v>
      </c>
      <c r="Q43" s="185">
        <f>MH!$D95*1000</f>
        <v>1400</v>
      </c>
      <c r="R43" s="185">
        <f>MH!$D96*1000</f>
        <v>1400</v>
      </c>
      <c r="S43" s="185">
        <f>MH!$D97*1000</f>
        <v>1300</v>
      </c>
      <c r="T43" s="185">
        <f>MH!$D98*1000</f>
        <v>400</v>
      </c>
      <c r="U43" s="185">
        <f>MH!$D99*1000</f>
        <v>0</v>
      </c>
      <c r="V43" s="185">
        <f>MH!$D100*1000</f>
        <v>300</v>
      </c>
      <c r="W43" s="185">
        <f>MH!$D101*1000</f>
        <v>300</v>
      </c>
      <c r="X43" s="185">
        <f>MH!$D102*1000</f>
        <v>0</v>
      </c>
      <c r="Y43" s="185">
        <f>MH!$D103*1000</f>
        <v>0</v>
      </c>
      <c r="Z43" s="185">
        <f>MH!$D104*1000</f>
        <v>0</v>
      </c>
      <c r="AA43" s="187">
        <f>MH!$D105*1000</f>
        <v>300</v>
      </c>
      <c r="AC43" s="30"/>
      <c r="AD43" s="30"/>
    </row>
    <row r="44" spans="2:30" ht="12.75" customHeight="1">
      <c r="B44" s="232">
        <v>29</v>
      </c>
      <c r="C44" s="274"/>
      <c r="D44" s="274"/>
      <c r="E44" s="180" t="str">
        <f>LEFT(MH!B109,SEARCH(";",MH!B109,1)-1)</f>
        <v>Eperjesi u. 5.</v>
      </c>
      <c r="F44" s="235" t="str">
        <f>RIGHT(MH!B109,LEN(MH!B109)-SEARCH(";",MH!B109,1)-1)</f>
        <v>3526 Miskolc, Eperjesi u. 5.</v>
      </c>
      <c r="G44" s="236" t="str">
        <f>RIGHT(MH!B110,16)</f>
        <v>39N110674854000N</v>
      </c>
      <c r="H44" s="235" t="s">
        <v>153</v>
      </c>
      <c r="I44" s="235" t="s">
        <v>119</v>
      </c>
      <c r="J44" s="237">
        <f>ROUND(MAX(MH!F114:F126)*1000,-1)</f>
        <v>310</v>
      </c>
      <c r="K44" s="237">
        <f>MAX(MH!H114:H126)</f>
        <v>40</v>
      </c>
      <c r="L44" s="237">
        <f>MH!E127*1000</f>
        <v>18150.000000000007</v>
      </c>
      <c r="M44" s="237">
        <f>MH!D127*1000</f>
        <v>24199.999999999996</v>
      </c>
      <c r="N44" s="237">
        <f t="shared" si="15"/>
        <v>24200</v>
      </c>
      <c r="O44" s="238">
        <f>MH!$D114*1000</f>
        <v>2700</v>
      </c>
      <c r="P44" s="238">
        <f>MH!$D115*1000</f>
        <v>3600</v>
      </c>
      <c r="Q44" s="238">
        <f>MH!$D116*1000</f>
        <v>3900</v>
      </c>
      <c r="R44" s="238">
        <f>MH!$D117*1000</f>
        <v>4700</v>
      </c>
      <c r="S44" s="238">
        <f>MH!$D118*1000</f>
        <v>3400</v>
      </c>
      <c r="T44" s="238">
        <f>MH!$D119*1000</f>
        <v>2800</v>
      </c>
      <c r="U44" s="238">
        <f>MH!$D120*1000</f>
        <v>0</v>
      </c>
      <c r="V44" s="238">
        <f>MH!$D121*1000</f>
        <v>1100</v>
      </c>
      <c r="W44" s="238">
        <f>MH!$D122*1000</f>
        <v>400</v>
      </c>
      <c r="X44" s="238">
        <f>MH!$D123*1000</f>
        <v>400</v>
      </c>
      <c r="Y44" s="238">
        <f>MH!$D124*1000</f>
        <v>400</v>
      </c>
      <c r="Z44" s="238">
        <f>MH!$D125*1000</f>
        <v>400</v>
      </c>
      <c r="AA44" s="239">
        <f>MH!$D126*1000</f>
        <v>400</v>
      </c>
      <c r="AC44" s="30"/>
      <c r="AD44" s="30"/>
    </row>
    <row r="45" spans="2:30" ht="12.75" customHeight="1">
      <c r="B45" s="220">
        <v>30</v>
      </c>
      <c r="C45" s="274"/>
      <c r="D45" s="274"/>
      <c r="E45" s="231" t="str">
        <f>LEFT(MH!B130,SEARCH(";",MH!B130,1)-1)</f>
        <v>Hunyadi u. 21.</v>
      </c>
      <c r="F45" s="231" t="str">
        <f>RIGHT(MH!B130,LEN(MH!B130)-SEARCH(";",MH!B130,1)-1)</f>
        <v>3530 Miskolc, Hunyadi u. 21.</v>
      </c>
      <c r="G45" s="184" t="str">
        <f>RIGHT(MH!B131,16)</f>
        <v>39N111128849000J</v>
      </c>
      <c r="H45" s="180" t="s">
        <v>153</v>
      </c>
      <c r="I45" s="180" t="s">
        <v>119</v>
      </c>
      <c r="J45" s="116">
        <f>ROUND(MAX(MH!F127:F147)*1000,-1)</f>
        <v>120</v>
      </c>
      <c r="K45" s="116">
        <f>MAX(MH!H135:H147)</f>
        <v>16</v>
      </c>
      <c r="L45" s="116">
        <f>MH!E148*1000</f>
        <v>6960.000000000001</v>
      </c>
      <c r="M45" s="116">
        <f>MH!D148*1000</f>
        <v>9280.000000000002</v>
      </c>
      <c r="N45" s="116">
        <f t="shared" si="15"/>
        <v>9280</v>
      </c>
      <c r="O45" s="185">
        <f>MH!$D135*1000</f>
        <v>1060</v>
      </c>
      <c r="P45" s="185">
        <f>MH!$D136*1000</f>
        <v>1400</v>
      </c>
      <c r="Q45" s="185">
        <f>MH!$D137*1000</f>
        <v>1460</v>
      </c>
      <c r="R45" s="185">
        <f>MH!$D138*1000</f>
        <v>1800</v>
      </c>
      <c r="S45" s="185">
        <f>MH!$D139*1000</f>
        <v>1339.9999999999998</v>
      </c>
      <c r="T45" s="185">
        <f>MH!$D140*1000</f>
        <v>1060</v>
      </c>
      <c r="U45" s="185">
        <f>MH!$D141*1000</f>
        <v>0</v>
      </c>
      <c r="V45" s="185">
        <f>MH!$D142*1000</f>
        <v>459.99999999999994</v>
      </c>
      <c r="W45" s="185">
        <f>MH!$D143*1000</f>
        <v>140</v>
      </c>
      <c r="X45" s="185">
        <f>MH!$D144*1000</f>
        <v>140</v>
      </c>
      <c r="Y45" s="185">
        <f>MH!$D145*1000</f>
        <v>140</v>
      </c>
      <c r="Z45" s="185">
        <f>MH!$D146*1000</f>
        <v>140</v>
      </c>
      <c r="AA45" s="187">
        <f>MH!$D147*1000</f>
        <v>140</v>
      </c>
      <c r="AC45" s="30"/>
      <c r="AD45" s="30"/>
    </row>
    <row r="46" spans="2:30" ht="12.75" customHeight="1">
      <c r="B46" s="232">
        <v>31</v>
      </c>
      <c r="C46" s="274"/>
      <c r="D46" s="274"/>
      <c r="E46" s="231" t="str">
        <f>LEFT(MH!B151,SEARCH(";",MH!B151,1)-1)</f>
        <v>Hunyadi u. 21.</v>
      </c>
      <c r="F46" s="231" t="str">
        <f>RIGHT(MH!B151,LEN(MH!B151)-SEARCH(";",MH!B151,1)-1)</f>
        <v>3530 Miskolc, Hunyadi u. 21.</v>
      </c>
      <c r="G46" s="184" t="str">
        <f>RIGHT(MH!B152,16)</f>
        <v>39N1111288440007</v>
      </c>
      <c r="H46" s="180" t="s">
        <v>153</v>
      </c>
      <c r="I46" s="180" t="s">
        <v>119</v>
      </c>
      <c r="J46" s="116">
        <f>ROUND(MAX(MH!F156:F168)*1000,-1)</f>
        <v>30</v>
      </c>
      <c r="K46" s="116">
        <f>MAX(MH!H156:H168)</f>
        <v>4</v>
      </c>
      <c r="L46" s="116">
        <f>MH!E169*1000</f>
        <v>1732.5000000000002</v>
      </c>
      <c r="M46" s="116">
        <f>MH!D169*1000</f>
        <v>2309.999999999999</v>
      </c>
      <c r="N46" s="116">
        <f t="shared" si="15"/>
        <v>2310</v>
      </c>
      <c r="O46" s="185">
        <f>MH!$D156*1000</f>
        <v>270</v>
      </c>
      <c r="P46" s="185">
        <f>MH!$D157*1000</f>
        <v>350</v>
      </c>
      <c r="Q46" s="185">
        <f>MH!$D158*1000</f>
        <v>370</v>
      </c>
      <c r="R46" s="185">
        <f>MH!$D159*1000</f>
        <v>450</v>
      </c>
      <c r="S46" s="185">
        <f>MH!$D160*1000</f>
        <v>330</v>
      </c>
      <c r="T46" s="185">
        <f>MH!$D161*1000</f>
        <v>270</v>
      </c>
      <c r="U46" s="185">
        <f>MH!$D162*1000</f>
        <v>0</v>
      </c>
      <c r="V46" s="185">
        <f>MH!$D163*1000</f>
        <v>120</v>
      </c>
      <c r="W46" s="185">
        <f>MH!$D164*1000</f>
        <v>30</v>
      </c>
      <c r="X46" s="185">
        <f>MH!$D165*1000</f>
        <v>30</v>
      </c>
      <c r="Y46" s="185">
        <f>MH!$D166*1000</f>
        <v>30</v>
      </c>
      <c r="Z46" s="185">
        <f>MH!$D167*1000</f>
        <v>30</v>
      </c>
      <c r="AA46" s="187">
        <f>MH!$D168*1000</f>
        <v>30</v>
      </c>
      <c r="AC46" s="30"/>
      <c r="AD46" s="30"/>
    </row>
    <row r="47" spans="2:30" ht="12.75" customHeight="1">
      <c r="B47" s="220">
        <v>32</v>
      </c>
      <c r="C47" s="274"/>
      <c r="D47" s="274"/>
      <c r="E47" s="231" t="str">
        <f>LEFT(MH!B172,SEARCH(";",MH!B172,1)-1)</f>
        <v>Hunyadi u. 21.</v>
      </c>
      <c r="F47" s="231" t="str">
        <f>RIGHT(MH!B172,LEN(MH!B172)-SEARCH(";",MH!B172,1)-1)</f>
        <v>3530 Miskolc, Hunyadi u. 21.</v>
      </c>
      <c r="G47" s="184" t="str">
        <f>RIGHT(MH!B173,16)</f>
        <v>39N1111796860008</v>
      </c>
      <c r="H47" s="180" t="s">
        <v>153</v>
      </c>
      <c r="I47" s="180" t="s">
        <v>119</v>
      </c>
      <c r="J47" s="116">
        <f>ROUND(MAX(MH!F177:F189)*1000,-1)</f>
        <v>30</v>
      </c>
      <c r="K47" s="116">
        <f>MAX(MH!H177:H189)</f>
        <v>4</v>
      </c>
      <c r="L47" s="116">
        <f>MH!E190*1000</f>
        <v>1732.5000000000002</v>
      </c>
      <c r="M47" s="116">
        <f>MH!D190*1000</f>
        <v>2309.999999999999</v>
      </c>
      <c r="N47" s="116">
        <f t="shared" si="15"/>
        <v>2310</v>
      </c>
      <c r="O47" s="185">
        <f>MH!$D177*1000</f>
        <v>270</v>
      </c>
      <c r="P47" s="185">
        <f>MH!$D178*1000</f>
        <v>350</v>
      </c>
      <c r="Q47" s="185">
        <f>MH!$D179*1000</f>
        <v>370</v>
      </c>
      <c r="R47" s="185">
        <f>MH!$D180*1000</f>
        <v>450</v>
      </c>
      <c r="S47" s="185">
        <f>MH!$D181*1000</f>
        <v>330</v>
      </c>
      <c r="T47" s="185">
        <f>MH!$D182*1000</f>
        <v>270</v>
      </c>
      <c r="U47" s="185">
        <f>MH!$D183*1000</f>
        <v>0</v>
      </c>
      <c r="V47" s="185">
        <f>MH!$D184*1000</f>
        <v>120</v>
      </c>
      <c r="W47" s="185">
        <f>MH!$D185*1000</f>
        <v>30</v>
      </c>
      <c r="X47" s="185">
        <f>MH!$D186*1000</f>
        <v>30</v>
      </c>
      <c r="Y47" s="185">
        <f>MH!$D187*1000</f>
        <v>30</v>
      </c>
      <c r="Z47" s="185">
        <f>MH!$D188*1000</f>
        <v>30</v>
      </c>
      <c r="AA47" s="187">
        <f>MH!$D189*1000</f>
        <v>30</v>
      </c>
      <c r="AC47" s="30"/>
      <c r="AD47" s="30"/>
    </row>
    <row r="48" spans="2:30" ht="12.75" customHeight="1">
      <c r="B48" s="232">
        <v>33</v>
      </c>
      <c r="C48" s="274"/>
      <c r="D48" s="274"/>
      <c r="E48" s="231" t="str">
        <f>LEFT(MH!B193,SEARCH(";",MH!B193,1)-1)</f>
        <v>Hunyadi u. 19.</v>
      </c>
      <c r="F48" s="231" t="str">
        <f>RIGHT(MH!B193,LEN(MH!B193)-SEARCH(";",MH!B193,1)-1)</f>
        <v>3530 Miskolc, Hunyadi u. 19.</v>
      </c>
      <c r="G48" s="184" t="str">
        <f>RIGHT(MH!B194,16)</f>
        <v>39N110677085000W</v>
      </c>
      <c r="H48" s="180" t="s">
        <v>153</v>
      </c>
      <c r="I48" s="180" t="s">
        <v>119</v>
      </c>
      <c r="J48" s="116">
        <f>ROUND(MAX(MH!F198:F210)*1000,-1)</f>
        <v>50</v>
      </c>
      <c r="K48" s="116">
        <f>MAX(MH!H198:H210)</f>
        <v>4</v>
      </c>
      <c r="L48" s="116">
        <f>MH!E211*1000</f>
        <v>2850</v>
      </c>
      <c r="M48" s="116">
        <f>MH!D211*1000</f>
        <v>3800</v>
      </c>
      <c r="N48" s="116">
        <f t="shared" si="15"/>
        <v>3800</v>
      </c>
      <c r="O48" s="185">
        <f>MH!$D198*1000</f>
        <v>450</v>
      </c>
      <c r="P48" s="185">
        <f>MH!$D199*1000</f>
        <v>550</v>
      </c>
      <c r="Q48" s="185">
        <f>MH!$D200*1000</f>
        <v>600</v>
      </c>
      <c r="R48" s="185">
        <f>MH!$D201*1000</f>
        <v>750</v>
      </c>
      <c r="S48" s="185">
        <f>MH!$D202*1000</f>
        <v>550</v>
      </c>
      <c r="T48" s="185">
        <f>MH!$D203*1000</f>
        <v>450</v>
      </c>
      <c r="U48" s="185">
        <f>MH!$D204*1000</f>
        <v>0</v>
      </c>
      <c r="V48" s="185">
        <f>MH!$D205*1000</f>
        <v>200</v>
      </c>
      <c r="W48" s="185">
        <f>MH!$D206*1000</f>
        <v>50</v>
      </c>
      <c r="X48" s="185">
        <f>MH!$D207*1000</f>
        <v>50</v>
      </c>
      <c r="Y48" s="185">
        <f>MH!$D208*1000</f>
        <v>50</v>
      </c>
      <c r="Z48" s="185">
        <f>MH!$D209*1000</f>
        <v>50</v>
      </c>
      <c r="AA48" s="187">
        <f>MH!$D210*1000</f>
        <v>50</v>
      </c>
      <c r="AC48" s="30"/>
      <c r="AD48" s="30"/>
    </row>
    <row r="49" spans="2:30" ht="12.75" customHeight="1">
      <c r="B49" s="220">
        <v>34</v>
      </c>
      <c r="C49" s="274"/>
      <c r="D49" s="274"/>
      <c r="E49" s="231" t="str">
        <f>LEFT(MH!B214,SEARCH(";",MH!B214,1)-1)</f>
        <v>Hunyadi u. 19.</v>
      </c>
      <c r="F49" s="231" t="str">
        <f>RIGHT(MH!B214,LEN(MH!B214)-SEARCH(";",MH!B214,1)-1)</f>
        <v>3530 Miskolc, Hunyadi u. 19.</v>
      </c>
      <c r="G49" s="184" t="str">
        <f>RIGHT(MH!B215,16)</f>
        <v>39N111128841000M</v>
      </c>
      <c r="H49" s="180" t="s">
        <v>153</v>
      </c>
      <c r="I49" s="180" t="s">
        <v>119</v>
      </c>
      <c r="J49" s="116">
        <f>ROUND(MAX(MH!F219:F231)*1000,-1)</f>
        <v>50</v>
      </c>
      <c r="K49" s="116">
        <f>MAX(MH!H219:H231)</f>
        <v>4</v>
      </c>
      <c r="L49" s="116">
        <f>MH!E232*1000</f>
        <v>2850</v>
      </c>
      <c r="M49" s="116">
        <f>MH!D232*1000</f>
        <v>3800</v>
      </c>
      <c r="N49" s="116">
        <f t="shared" si="15"/>
        <v>3800</v>
      </c>
      <c r="O49" s="185">
        <f>MH!$D219*1000</f>
        <v>450</v>
      </c>
      <c r="P49" s="185">
        <f>MH!$D220*1000</f>
        <v>550</v>
      </c>
      <c r="Q49" s="185">
        <f>MH!$D221*1000</f>
        <v>600</v>
      </c>
      <c r="R49" s="185">
        <f>MH!$D222*1000</f>
        <v>750</v>
      </c>
      <c r="S49" s="185">
        <f>MH!$D223*1000</f>
        <v>550</v>
      </c>
      <c r="T49" s="185">
        <f>MH!$D224*1000</f>
        <v>450</v>
      </c>
      <c r="U49" s="185">
        <f>MH!$D225*1000</f>
        <v>0</v>
      </c>
      <c r="V49" s="185">
        <f>MH!$D226*1000</f>
        <v>200</v>
      </c>
      <c r="W49" s="185">
        <f>MH!$D227*1000</f>
        <v>50</v>
      </c>
      <c r="X49" s="185">
        <f>MH!$D228*1000</f>
        <v>50</v>
      </c>
      <c r="Y49" s="185">
        <f>MH!$D229*1000</f>
        <v>50</v>
      </c>
      <c r="Z49" s="185">
        <f>MH!$D230*1000</f>
        <v>50</v>
      </c>
      <c r="AA49" s="187">
        <f>MH!$D231*1000</f>
        <v>50</v>
      </c>
      <c r="AC49" s="30"/>
      <c r="AD49" s="30"/>
    </row>
    <row r="50" spans="2:30" ht="12.75" customHeight="1">
      <c r="B50" s="232">
        <v>35</v>
      </c>
      <c r="C50" s="274"/>
      <c r="D50" s="274"/>
      <c r="E50" s="231" t="str">
        <f>LEFT(MH!B235,SEARCH(";",MH!B235,1)-1)</f>
        <v>Széchenyi u. 60.</v>
      </c>
      <c r="F50" s="231" t="str">
        <f>RIGHT(MH!B235,LEN(MH!B235)-SEARCH(";",MH!B235,1)-1)</f>
        <v>3530 Miskolc, Széchenyi István u. 60.</v>
      </c>
      <c r="G50" s="184" t="str">
        <f>RIGHT(MH!B236,16)</f>
        <v>39N111170150000F</v>
      </c>
      <c r="H50" s="180" t="s">
        <v>153</v>
      </c>
      <c r="I50" s="180" t="s">
        <v>119</v>
      </c>
      <c r="J50" s="116">
        <f>ROUND(MAX(MH!F240:F252)*1000,-1)</f>
        <v>90</v>
      </c>
      <c r="K50" s="116">
        <f>MAX(MH!H240:H252)</f>
        <v>8</v>
      </c>
      <c r="L50" s="116">
        <f>MH!E253*1000</f>
        <v>4800.000000000001</v>
      </c>
      <c r="M50" s="116">
        <f>MH!D253*1000</f>
        <v>6400</v>
      </c>
      <c r="N50" s="116">
        <f t="shared" si="15"/>
        <v>6400</v>
      </c>
      <c r="O50" s="185">
        <f>MH!$D240*1000</f>
        <v>740</v>
      </c>
      <c r="P50" s="185">
        <f>MH!$D241*1000</f>
        <v>910.0000000000001</v>
      </c>
      <c r="Q50" s="185">
        <f>MH!$D242*1000</f>
        <v>1030</v>
      </c>
      <c r="R50" s="185">
        <f>MH!$D243*1000</f>
        <v>1260.0000000000002</v>
      </c>
      <c r="S50" s="185">
        <f>MH!$D244*1000</f>
        <v>910.0000000000001</v>
      </c>
      <c r="T50" s="185">
        <f>MH!$D245*1000</f>
        <v>740</v>
      </c>
      <c r="U50" s="185">
        <f>MH!$D246*1000</f>
        <v>0</v>
      </c>
      <c r="V50" s="185">
        <f>MH!$D247*1000</f>
        <v>290.00000000000006</v>
      </c>
      <c r="W50" s="185">
        <f>MH!$D248*1000</f>
        <v>110.00000000000001</v>
      </c>
      <c r="X50" s="185">
        <f>MH!$D249*1000</f>
        <v>100</v>
      </c>
      <c r="Y50" s="185">
        <f>MH!$D250*1000</f>
        <v>100</v>
      </c>
      <c r="Z50" s="185">
        <f>MH!$D251*1000</f>
        <v>100</v>
      </c>
      <c r="AA50" s="187">
        <f>MH!$D252*1000</f>
        <v>110.00000000000001</v>
      </c>
      <c r="AC50" s="30"/>
      <c r="AD50" s="30"/>
    </row>
    <row r="51" spans="2:30" ht="12.75" customHeight="1">
      <c r="B51" s="220">
        <v>36</v>
      </c>
      <c r="C51" s="274"/>
      <c r="D51" s="274"/>
      <c r="E51" s="231" t="str">
        <f>LEFT(MH!B256,SEARCH(";",MH!B256,1)-1)</f>
        <v>Széchenyi u. 107.</v>
      </c>
      <c r="F51" s="231" t="str">
        <f>RIGHT(MH!B256,LEN(MH!B256)-SEARCH(";",MH!B256,1)-1)</f>
        <v>3530 Miskolc, Széchenyi István u. 107.</v>
      </c>
      <c r="G51" s="184" t="str">
        <f>RIGHT(MH!B257,16)</f>
        <v>39N111259733000H</v>
      </c>
      <c r="H51" s="180" t="s">
        <v>184</v>
      </c>
      <c r="I51" s="180" t="s">
        <v>119</v>
      </c>
      <c r="J51" s="116">
        <f>ROUND(MAX(MH!F261:F273)*1000,-1)</f>
        <v>350</v>
      </c>
      <c r="K51" s="116">
        <f>MAX(MH!H261:H273)</f>
        <v>25</v>
      </c>
      <c r="L51" s="116">
        <f>MH!E274*1000</f>
        <v>19874.999999999996</v>
      </c>
      <c r="M51" s="116">
        <f>MH!D274*1000</f>
        <v>26500.000000000004</v>
      </c>
      <c r="N51" s="116">
        <f t="shared" si="15"/>
        <v>26500</v>
      </c>
      <c r="O51" s="185">
        <f>MH!$D261*1000</f>
        <v>3030</v>
      </c>
      <c r="P51" s="185">
        <f>MH!$D262*1000</f>
        <v>4260</v>
      </c>
      <c r="Q51" s="185">
        <f>MH!$D263*1000</f>
        <v>5000</v>
      </c>
      <c r="R51" s="185">
        <f>MH!$D264*1000</f>
        <v>5200</v>
      </c>
      <c r="S51" s="185">
        <f>MH!$D265*1000</f>
        <v>4180</v>
      </c>
      <c r="T51" s="185">
        <f>MH!$D266*1000</f>
        <v>3030</v>
      </c>
      <c r="U51" s="185">
        <f>MH!$D267*1000</f>
        <v>0</v>
      </c>
      <c r="V51" s="185">
        <f>MH!$D268*1000</f>
        <v>890</v>
      </c>
      <c r="W51" s="185">
        <f>MH!$D269*1000</f>
        <v>230</v>
      </c>
      <c r="X51" s="185">
        <f>MH!$D270*1000</f>
        <v>100</v>
      </c>
      <c r="Y51" s="185">
        <f>MH!$D271*1000</f>
        <v>100</v>
      </c>
      <c r="Z51" s="185">
        <f>MH!$D272*1000</f>
        <v>100</v>
      </c>
      <c r="AA51" s="187">
        <f>MH!$D273*1000</f>
        <v>380</v>
      </c>
      <c r="AC51" s="30"/>
      <c r="AD51" s="30"/>
    </row>
    <row r="52" spans="2:30" ht="12.75" customHeight="1">
      <c r="B52" s="232">
        <v>37</v>
      </c>
      <c r="C52" s="274"/>
      <c r="D52" s="274"/>
      <c r="E52" s="231" t="str">
        <f>LEFT(MH!B277,SEARCH(";",MH!B277,1)-1)</f>
        <v>Csáti sor 377.</v>
      </c>
      <c r="F52" s="231" t="str">
        <f>RIGHT(MH!B277,LEN(MH!B277)-SEARCH(";",MH!B277,1)-1)</f>
        <v>3530 Miskolc, Csáti sor 377.</v>
      </c>
      <c r="G52" s="184" t="str">
        <f>RIGHT(MH!B278,16)</f>
        <v>39N110455499000W</v>
      </c>
      <c r="H52" s="180" t="s">
        <v>184</v>
      </c>
      <c r="I52" s="180" t="s">
        <v>119</v>
      </c>
      <c r="J52" s="116">
        <f>ROUND(MAX(MH!F282:F294)*1000,-1)</f>
        <v>90</v>
      </c>
      <c r="K52" s="116">
        <f>MAX(MH!H282:H294)</f>
        <v>25</v>
      </c>
      <c r="L52" s="116">
        <f>MH!E295*1000</f>
        <v>4500.000000000002</v>
      </c>
      <c r="M52" s="116">
        <f>MH!D295*1000</f>
        <v>5999.999999999999</v>
      </c>
      <c r="N52" s="116">
        <f>SUM(O52:AA52)</f>
        <v>6000</v>
      </c>
      <c r="O52" s="185">
        <f>MH!$D282*1000</f>
        <v>450</v>
      </c>
      <c r="P52" s="185">
        <f>MH!$D283*1000</f>
        <v>810</v>
      </c>
      <c r="Q52" s="185">
        <f>MH!$D284*1000</f>
        <v>1030</v>
      </c>
      <c r="R52" s="185">
        <f>MH!$D285*1000</f>
        <v>1070</v>
      </c>
      <c r="S52" s="185">
        <f>MH!$D286*1000</f>
        <v>870</v>
      </c>
      <c r="T52" s="185">
        <f>MH!$D287*1000</f>
        <v>680</v>
      </c>
      <c r="U52" s="185">
        <f>MH!$D288*1000</f>
        <v>0</v>
      </c>
      <c r="V52" s="185">
        <f>MH!$D289*1000</f>
        <v>300</v>
      </c>
      <c r="W52" s="185">
        <f>MH!$D290*1000</f>
        <v>170</v>
      </c>
      <c r="X52" s="185">
        <f>MH!$D291*1000</f>
        <v>140</v>
      </c>
      <c r="Y52" s="185">
        <f>MH!$D292*1000</f>
        <v>140</v>
      </c>
      <c r="Z52" s="185">
        <f>MH!$D293*1000</f>
        <v>140</v>
      </c>
      <c r="AA52" s="187">
        <f>MH!$D294*1000</f>
        <v>200</v>
      </c>
      <c r="AC52" s="30"/>
      <c r="AD52" s="30"/>
    </row>
    <row r="53" spans="2:30" ht="12.75" customHeight="1">
      <c r="B53" s="220">
        <v>38</v>
      </c>
      <c r="C53" s="274"/>
      <c r="D53" s="274"/>
      <c r="E53" s="231" t="str">
        <f>LEFT(MH!B298,SEARCH(";",MH!B298,1)-1)</f>
        <v>Hunyadi u. 5.</v>
      </c>
      <c r="F53" s="231" t="str">
        <f>RIGHT(MH!B298,LEN(MH!B298)-SEARCH(";",MH!B298,1)-1)</f>
        <v>3530 Miskolc, Hunyadi u. 5.</v>
      </c>
      <c r="G53" s="184" t="str">
        <f>RIGHT(MH!B299,16)</f>
        <v>39N111128741000T</v>
      </c>
      <c r="H53" s="180" t="s">
        <v>153</v>
      </c>
      <c r="I53" s="180" t="s">
        <v>119</v>
      </c>
      <c r="J53" s="116">
        <f>ROUND(MAX(MH!F303:F315)*1000,-1)</f>
        <v>40</v>
      </c>
      <c r="K53" s="116">
        <f>MAX(MH!H303:H315)</f>
        <v>6</v>
      </c>
      <c r="L53" s="116">
        <f>MH!E316*1000</f>
        <v>2159.999999999999</v>
      </c>
      <c r="M53" s="116">
        <f>MH!D316*1000</f>
        <v>2880</v>
      </c>
      <c r="N53" s="116">
        <f t="shared" si="15"/>
        <v>2880</v>
      </c>
      <c r="O53" s="185">
        <f>MH!$D303*1000</f>
        <v>300</v>
      </c>
      <c r="P53" s="185">
        <f>MH!$D304*1000</f>
        <v>419.99999999999994</v>
      </c>
      <c r="Q53" s="185">
        <f>MH!$D305*1000</f>
        <v>480.00000000000006</v>
      </c>
      <c r="R53" s="185">
        <f>MH!$D306*1000</f>
        <v>600</v>
      </c>
      <c r="S53" s="185">
        <f>MH!$D307*1000</f>
        <v>419.99999999999994</v>
      </c>
      <c r="T53" s="185">
        <f>MH!$D308*1000</f>
        <v>300</v>
      </c>
      <c r="U53" s="185">
        <f>MH!$D309*1000</f>
        <v>0</v>
      </c>
      <c r="V53" s="185">
        <f>MH!$D310*1000</f>
        <v>60.00000000000001</v>
      </c>
      <c r="W53" s="185">
        <f>MH!$D311*1000</f>
        <v>60.00000000000001</v>
      </c>
      <c r="X53" s="185">
        <f>MH!$D312*1000</f>
        <v>60.00000000000001</v>
      </c>
      <c r="Y53" s="185">
        <f>MH!$D313*1000</f>
        <v>60.00000000000001</v>
      </c>
      <c r="Z53" s="185">
        <f>MH!$D314*1000</f>
        <v>60.00000000000001</v>
      </c>
      <c r="AA53" s="187">
        <f>MH!$D315*1000</f>
        <v>60.00000000000001</v>
      </c>
      <c r="AC53" s="30"/>
      <c r="AD53" s="30"/>
    </row>
    <row r="54" spans="2:30" ht="12.75" customHeight="1" thickBot="1">
      <c r="B54" s="220">
        <v>39</v>
      </c>
      <c r="C54" s="275"/>
      <c r="D54" s="275"/>
      <c r="E54" s="188" t="str">
        <f>LEFT(MH!B319,SEARCH(";",MH!B319,1)-1)</f>
        <v>Erenyő u. 1.</v>
      </c>
      <c r="F54" s="188" t="str">
        <f>RIGHT(MH!B319,LEN(MH!B319)-SEARCH(";",MH!B319,1)-1)</f>
        <v>3518 Miskolc, Erenyő u. 1.</v>
      </c>
      <c r="G54" s="189" t="str">
        <f>RIGHT(MH!B320,16)</f>
        <v>39N112579242000T</v>
      </c>
      <c r="H54" s="188" t="s">
        <v>153</v>
      </c>
      <c r="I54" s="188" t="s">
        <v>119</v>
      </c>
      <c r="J54" s="190">
        <f>ROUND(MAX(MH!F324:F336)*1000,-1)</f>
        <v>1890</v>
      </c>
      <c r="K54" s="190">
        <f>MAX(MH!H324:H336)</f>
        <v>101</v>
      </c>
      <c r="L54" s="190">
        <f>MH!E337*1000</f>
        <v>98625</v>
      </c>
      <c r="M54" s="190">
        <f>MH!D337*1000</f>
        <v>131500.00000000003</v>
      </c>
      <c r="N54" s="190">
        <f t="shared" si="15"/>
        <v>131500</v>
      </c>
      <c r="O54" s="194">
        <f>MH!$D324*1000</f>
        <v>12300</v>
      </c>
      <c r="P54" s="194">
        <f>MH!$D325*1000</f>
        <v>20400</v>
      </c>
      <c r="Q54" s="194">
        <f>MH!$D326*1000</f>
        <v>23800</v>
      </c>
      <c r="R54" s="194">
        <f>MH!$D327*1000</f>
        <v>28400</v>
      </c>
      <c r="S54" s="194">
        <f>MH!$D328*1000</f>
        <v>20900</v>
      </c>
      <c r="T54" s="194">
        <f>MH!$D329*1000</f>
        <v>16200</v>
      </c>
      <c r="U54" s="194">
        <f>MH!$D330*1000</f>
        <v>0</v>
      </c>
      <c r="V54" s="194">
        <f>MH!$D331*1000</f>
        <v>5600</v>
      </c>
      <c r="W54" s="194">
        <f>MH!$D332*1000</f>
        <v>1000</v>
      </c>
      <c r="X54" s="194">
        <f>MH!$D333*1000</f>
        <v>400</v>
      </c>
      <c r="Y54" s="194">
        <f>MH!$D334*1000</f>
        <v>400</v>
      </c>
      <c r="Z54" s="194">
        <f>MH!$D335*1000</f>
        <v>400</v>
      </c>
      <c r="AA54" s="195">
        <f>MH!$D336*1000</f>
        <v>1700</v>
      </c>
      <c r="AC54" s="30"/>
      <c r="AD54" s="30"/>
    </row>
    <row r="55" spans="2:30" s="210" customFormat="1" ht="13.5" customHeight="1" thickBot="1">
      <c r="B55" s="270" t="str">
        <f>C39</f>
        <v>Miskolc Holding Zrt.</v>
      </c>
      <c r="C55" s="271"/>
      <c r="D55" s="271"/>
      <c r="E55" s="271"/>
      <c r="F55" s="271"/>
      <c r="G55" s="271"/>
      <c r="H55" s="271"/>
      <c r="I55" s="272"/>
      <c r="J55" s="205">
        <f aca="true" t="shared" si="16" ref="J55:AA55">SUM(J39:J54)</f>
        <v>6500</v>
      </c>
      <c r="K55" s="205">
        <f t="shared" si="16"/>
        <v>438</v>
      </c>
      <c r="L55" s="205">
        <f>SUM(L39:L54)</f>
        <v>403185</v>
      </c>
      <c r="M55" s="205">
        <f t="shared" si="16"/>
        <v>537580</v>
      </c>
      <c r="N55" s="205">
        <f t="shared" si="16"/>
        <v>537580</v>
      </c>
      <c r="O55" s="205">
        <f t="shared" si="16"/>
        <v>55320</v>
      </c>
      <c r="P55" s="205">
        <f t="shared" si="16"/>
        <v>77500</v>
      </c>
      <c r="Q55" s="205">
        <f t="shared" si="16"/>
        <v>86340</v>
      </c>
      <c r="R55" s="205">
        <f t="shared" si="16"/>
        <v>97230</v>
      </c>
      <c r="S55" s="205">
        <f t="shared" si="16"/>
        <v>76780</v>
      </c>
      <c r="T55" s="205">
        <f t="shared" si="16"/>
        <v>64250</v>
      </c>
      <c r="U55" s="205">
        <f t="shared" si="16"/>
        <v>0</v>
      </c>
      <c r="V55" s="205">
        <f t="shared" si="16"/>
        <v>29640</v>
      </c>
      <c r="W55" s="205">
        <f t="shared" si="16"/>
        <v>11070</v>
      </c>
      <c r="X55" s="205">
        <f t="shared" si="16"/>
        <v>9100</v>
      </c>
      <c r="Y55" s="205">
        <f t="shared" si="16"/>
        <v>8400</v>
      </c>
      <c r="Z55" s="205">
        <f t="shared" si="16"/>
        <v>9300</v>
      </c>
      <c r="AA55" s="206">
        <f t="shared" si="16"/>
        <v>12650</v>
      </c>
      <c r="AC55" s="30"/>
      <c r="AD55" s="30"/>
    </row>
    <row r="56" spans="2:34" s="210" customFormat="1" ht="13.5" customHeight="1">
      <c r="B56" s="232">
        <v>40</v>
      </c>
      <c r="C56" s="286" t="s">
        <v>154</v>
      </c>
      <c r="D56" s="280" t="s">
        <v>178</v>
      </c>
      <c r="E56" s="180" t="str">
        <f>LEFT(MIHŐ!B4,SEARCH(";",MIHŐ!B4,1)-1)</f>
        <v>Diósgyőr</v>
      </c>
      <c r="F56" s="180" t="str">
        <f>RIGHT(MIHŐ!B4,LEN(MIHŐ!B4)-SEARCH(";",MIHŐ!B4,1)-1)</f>
        <v>3535 Miskolc, Bánki Donát u. 17.</v>
      </c>
      <c r="G56" s="184" t="str">
        <f>RIGHT(MIHŐ!B5,16)</f>
        <v>39N1125800980009</v>
      </c>
      <c r="H56" s="180" t="s">
        <v>177</v>
      </c>
      <c r="I56" s="180" t="s">
        <v>119</v>
      </c>
      <c r="J56" s="116">
        <f>ROUND(MAX(MIHŐ!F9:F21)*1000,0)</f>
        <v>58000</v>
      </c>
      <c r="K56" s="116">
        <f>MAX(MIHŐ!H9:H21)</f>
        <v>2900</v>
      </c>
      <c r="L56" s="116">
        <f>MIHŐ!E22*1000</f>
        <v>4320000</v>
      </c>
      <c r="M56" s="116">
        <f>MIHŐ!D22*1000</f>
        <v>5760000</v>
      </c>
      <c r="N56" s="116">
        <f aca="true" t="shared" si="17" ref="N56:N65">SUM(O56:AA56)</f>
        <v>5760000</v>
      </c>
      <c r="O56" s="181">
        <f>MIHŐ!$D9*1000</f>
        <v>532000</v>
      </c>
      <c r="P56" s="181">
        <f>MIHŐ!$D10*1000</f>
        <v>672000</v>
      </c>
      <c r="Q56" s="181">
        <f>MIHŐ!$D11*1000</f>
        <v>823000</v>
      </c>
      <c r="R56" s="181">
        <f>MIHŐ!$D12*1000</f>
        <v>890000</v>
      </c>
      <c r="S56" s="181">
        <f>MIHŐ!$D13*1000</f>
        <v>785000</v>
      </c>
      <c r="T56" s="181">
        <f>MIHŐ!$D14*1000</f>
        <v>614000</v>
      </c>
      <c r="U56" s="181">
        <f>MIHŐ!$D15*1000</f>
        <v>0</v>
      </c>
      <c r="V56" s="181">
        <f>MIHŐ!$D16*1000</f>
        <v>453000</v>
      </c>
      <c r="W56" s="181">
        <f>MIHŐ!$D17*1000</f>
        <v>214000</v>
      </c>
      <c r="X56" s="181">
        <f>MIHŐ!$D18*1000</f>
        <v>182000</v>
      </c>
      <c r="Y56" s="181">
        <f>MIHŐ!$D19*1000</f>
        <v>197000</v>
      </c>
      <c r="Z56" s="181">
        <f>MIHŐ!$D20*1000</f>
        <v>191000</v>
      </c>
      <c r="AA56" s="182">
        <f>MIHŐ!$D21*1000</f>
        <v>207000</v>
      </c>
      <c r="AC56" s="30"/>
      <c r="AD56" s="250"/>
      <c r="AH56" s="266"/>
    </row>
    <row r="57" spans="2:34" s="210" customFormat="1" ht="13.5" customHeight="1">
      <c r="B57" s="232">
        <v>41</v>
      </c>
      <c r="C57" s="287"/>
      <c r="D57" s="274"/>
      <c r="E57" s="180" t="str">
        <f>LEFT(MIHŐ!B25,SEARCH(";",MIHŐ!B25,1)-1)</f>
        <v>Bulgárföld</v>
      </c>
      <c r="F57" s="180" t="str">
        <f>RIGHT(MIHŐ!B25,LEN(MIHŐ!B25)-SEARCH(";",MIHŐ!B25,1)-1)</f>
        <v>3534 Miskolc, Szarkahegy 25.</v>
      </c>
      <c r="G57" s="184" t="str">
        <f>RIGHT(MIHŐ!B26,16)</f>
        <v>39N1125800990004</v>
      </c>
      <c r="H57" s="180" t="s">
        <v>177</v>
      </c>
      <c r="I57" s="180" t="s">
        <v>119</v>
      </c>
      <c r="J57" s="116">
        <f>ROUND(MAX(MIHŐ!F30:F42)*1000,0)</f>
        <v>20000</v>
      </c>
      <c r="K57" s="116">
        <f>MAX(MIHŐ!H30:H42)</f>
        <v>1000</v>
      </c>
      <c r="L57" s="116">
        <f>MIHŐ!E43*1000</f>
        <v>1485000</v>
      </c>
      <c r="M57" s="116">
        <f>MIHŐ!D43*1000</f>
        <v>1980000</v>
      </c>
      <c r="N57" s="116">
        <f t="shared" si="17"/>
        <v>1980000</v>
      </c>
      <c r="O57" s="181">
        <f>MIHŐ!$D30*1000</f>
        <v>191000</v>
      </c>
      <c r="P57" s="181">
        <f>MIHŐ!$D31*1000</f>
        <v>237000</v>
      </c>
      <c r="Q57" s="181">
        <f>MIHŐ!$D32*1000</f>
        <v>294000</v>
      </c>
      <c r="R57" s="181">
        <f>MIHŐ!$D33*1000</f>
        <v>290000</v>
      </c>
      <c r="S57" s="181">
        <f>MIHŐ!$D34*1000</f>
        <v>280000</v>
      </c>
      <c r="T57" s="181">
        <f>MIHŐ!$D35*1000</f>
        <v>220000</v>
      </c>
      <c r="U57" s="181">
        <f>MIHŐ!$D36*1000</f>
        <v>0</v>
      </c>
      <c r="V57" s="181">
        <f>MIHŐ!$D37*1000</f>
        <v>149000</v>
      </c>
      <c r="W57" s="181">
        <f>MIHŐ!$D38*1000</f>
        <v>70000</v>
      </c>
      <c r="X57" s="181">
        <f>MIHŐ!$D39*1000</f>
        <v>53000</v>
      </c>
      <c r="Y57" s="181">
        <f>MIHŐ!$D40*1000</f>
        <v>67000</v>
      </c>
      <c r="Z57" s="181">
        <f>MIHŐ!$D41*1000</f>
        <v>57000</v>
      </c>
      <c r="AA57" s="182">
        <f>MIHŐ!$D42*1000</f>
        <v>72000</v>
      </c>
      <c r="AC57" s="30"/>
      <c r="AD57" s="250"/>
      <c r="AH57" s="266"/>
    </row>
    <row r="58" spans="2:34" s="210" customFormat="1" ht="13.5" customHeight="1">
      <c r="B58" s="232">
        <v>42</v>
      </c>
      <c r="C58" s="287"/>
      <c r="D58" s="274"/>
      <c r="E58" s="180" t="str">
        <f>LEFT(MIHŐ!B46,SEARCH(";",MIHŐ!B46,1)-1)</f>
        <v>Kilián-Dél</v>
      </c>
      <c r="F58" s="180" t="str">
        <f>RIGHT(MIHŐ!B46,LEN(MIHŐ!B46)-SEARCH(";",MIHŐ!B46,1)-1)</f>
        <v>3534 Miskolc, Gagarin u. 52.</v>
      </c>
      <c r="G58" s="184" t="str">
        <f>RIGHT(MIHŐ!B47,16)</f>
        <v>39N1125801210005</v>
      </c>
      <c r="H58" s="180" t="s">
        <v>177</v>
      </c>
      <c r="I58" s="180" t="s">
        <v>119</v>
      </c>
      <c r="J58" s="116">
        <f>ROUND(MAX(MIHŐ!F51:F63)*1000,0)</f>
        <v>5000</v>
      </c>
      <c r="K58" s="116">
        <f>MAX(MIHŐ!H51:H63)</f>
        <v>600</v>
      </c>
      <c r="L58" s="116">
        <f>MIHŐ!E64*1000</f>
        <v>150000</v>
      </c>
      <c r="M58" s="116">
        <f>MIHŐ!D64*1000</f>
        <v>200000</v>
      </c>
      <c r="N58" s="116">
        <f t="shared" si="17"/>
        <v>200000</v>
      </c>
      <c r="O58" s="181">
        <f>MIHŐ!$D51*1000</f>
        <v>16000</v>
      </c>
      <c r="P58" s="181">
        <f>MIHŐ!$D52*1000</f>
        <v>20000</v>
      </c>
      <c r="Q58" s="181">
        <f>MIHŐ!$D53*1000</f>
        <v>36000</v>
      </c>
      <c r="R58" s="181">
        <f>MIHŐ!$D54*1000</f>
        <v>40000</v>
      </c>
      <c r="S58" s="181">
        <f>MIHŐ!$D55*1000</f>
        <v>32000</v>
      </c>
      <c r="T58" s="181">
        <f>MIHŐ!$D56*1000</f>
        <v>20000</v>
      </c>
      <c r="U58" s="181">
        <f>MIHŐ!$D57*1000</f>
        <v>0</v>
      </c>
      <c r="V58" s="181">
        <f>MIHŐ!$D58*1000</f>
        <v>10000</v>
      </c>
      <c r="W58" s="181">
        <f>MIHŐ!$D59*1000</f>
        <v>4000</v>
      </c>
      <c r="X58" s="181">
        <f>MIHŐ!$D60*1000</f>
        <v>4000</v>
      </c>
      <c r="Y58" s="181">
        <f>MIHŐ!$D61*1000</f>
        <v>4000</v>
      </c>
      <c r="Z58" s="181">
        <f>MIHŐ!$D62*1000</f>
        <v>4000</v>
      </c>
      <c r="AA58" s="182">
        <f>MIHŐ!$D63*1000</f>
        <v>10000</v>
      </c>
      <c r="AC58" s="30"/>
      <c r="AD58" s="250"/>
      <c r="AH58" s="266"/>
    </row>
    <row r="59" spans="2:34" s="210" customFormat="1" ht="13.5" customHeight="1">
      <c r="B59" s="232">
        <v>43</v>
      </c>
      <c r="C59" s="287"/>
      <c r="D59" s="274"/>
      <c r="E59" s="180" t="str">
        <f>LEFT(MIHŐ!B67,SEARCH(";",MIHŐ!B67,1)-1)</f>
        <v>HCM</v>
      </c>
      <c r="F59" s="180" t="str">
        <f>RIGHT(MIHŐ!B67,LEN(MIHŐ!B67)-SEARCH(";",MIHŐ!B67,1)-1)</f>
        <v>3516 Miskolc, Farkas Antal u. 1.</v>
      </c>
      <c r="G59" s="184" t="str">
        <f>RIGHT(MIHŐ!B68,16)</f>
        <v>39N112580100000M</v>
      </c>
      <c r="H59" s="180" t="s">
        <v>177</v>
      </c>
      <c r="I59" s="180" t="s">
        <v>119</v>
      </c>
      <c r="J59" s="116">
        <f>ROUND(MAX(MIHŐ!F72:F84)*1000,0)</f>
        <v>4000</v>
      </c>
      <c r="K59" s="116">
        <f>MAX(MIHŐ!H72:H84)</f>
        <v>200</v>
      </c>
      <c r="L59" s="116">
        <f>MIHŐ!E85*1000</f>
        <v>225000</v>
      </c>
      <c r="M59" s="116">
        <f>MIHŐ!D85*1000</f>
        <v>300000</v>
      </c>
      <c r="N59" s="116">
        <f t="shared" si="17"/>
        <v>300000</v>
      </c>
      <c r="O59" s="181">
        <f>MIHŐ!$D72*1000</f>
        <v>26000</v>
      </c>
      <c r="P59" s="181">
        <f>MIHŐ!$D73*1000</f>
        <v>38000</v>
      </c>
      <c r="Q59" s="181">
        <f>MIHŐ!$D74*1000</f>
        <v>58000</v>
      </c>
      <c r="R59" s="181">
        <f>MIHŐ!$D75*1000</f>
        <v>60000</v>
      </c>
      <c r="S59" s="181">
        <f>MIHŐ!$D76*1000</f>
        <v>58000</v>
      </c>
      <c r="T59" s="181">
        <f>MIHŐ!$D77*1000</f>
        <v>35000</v>
      </c>
      <c r="U59" s="181">
        <f>MIHŐ!$D78*1000</f>
        <v>0</v>
      </c>
      <c r="V59" s="181">
        <f>MIHŐ!$D79*1000</f>
        <v>20000</v>
      </c>
      <c r="W59" s="181">
        <f>MIHŐ!$D80*1000</f>
        <v>500</v>
      </c>
      <c r="X59" s="181">
        <f>MIHŐ!$D81*1000</f>
        <v>500</v>
      </c>
      <c r="Y59" s="181">
        <f>MIHŐ!$D82*1000</f>
        <v>500</v>
      </c>
      <c r="Z59" s="181">
        <f>MIHŐ!$D83*1000</f>
        <v>1500</v>
      </c>
      <c r="AA59" s="182">
        <f>MIHŐ!$D84*1000</f>
        <v>2000</v>
      </c>
      <c r="AC59" s="30"/>
      <c r="AD59" s="250"/>
      <c r="AH59" s="266"/>
    </row>
    <row r="60" spans="2:34" s="210" customFormat="1" ht="13.5" customHeight="1">
      <c r="B60" s="232">
        <v>44</v>
      </c>
      <c r="C60" s="287"/>
      <c r="D60" s="274"/>
      <c r="E60" s="180" t="str">
        <f>LEFT(MIHŐ!B88,SEARCH(";",MIHŐ!B88,1)-1)</f>
        <v>10-es Iskola</v>
      </c>
      <c r="F60" s="180" t="str">
        <f>RIGHT(MIHŐ!B88,LEN(MIHŐ!B88)-SEARCH(";",MIHŐ!B88,1)-1)</f>
        <v>3526 Miskolc, Katowice u. 17.</v>
      </c>
      <c r="G60" s="184" t="str">
        <f>RIGHT(MIHŐ!B89,16)</f>
        <v>39N1125802870006</v>
      </c>
      <c r="H60" s="180" t="s">
        <v>177</v>
      </c>
      <c r="I60" s="180" t="s">
        <v>119</v>
      </c>
      <c r="J60" s="116">
        <f>ROUND(MAX(MIHŐ!F93:F105)*1000,0)</f>
        <v>960</v>
      </c>
      <c r="K60" s="116">
        <f>MAX(MIHŐ!H93:H105)</f>
        <v>100</v>
      </c>
      <c r="L60" s="116">
        <f>MIHŐ!E106*1000</f>
        <v>71475.00000000001</v>
      </c>
      <c r="M60" s="116">
        <f>MIHŐ!D106*1000</f>
        <v>95300.00000000001</v>
      </c>
      <c r="N60" s="116">
        <f t="shared" si="17"/>
        <v>95300</v>
      </c>
      <c r="O60" s="181">
        <f>MIHŐ!$D93*1000</f>
        <v>6500</v>
      </c>
      <c r="P60" s="181">
        <f>MIHŐ!$D94*1000</f>
        <v>13000</v>
      </c>
      <c r="Q60" s="181">
        <f>MIHŐ!$D95*1000</f>
        <v>18000</v>
      </c>
      <c r="R60" s="181">
        <f>MIHŐ!$D96*1000</f>
        <v>19000</v>
      </c>
      <c r="S60" s="181">
        <f>MIHŐ!$D97*1000</f>
        <v>17000</v>
      </c>
      <c r="T60" s="181">
        <f>MIHŐ!$D98*1000</f>
        <v>15000</v>
      </c>
      <c r="U60" s="181">
        <f>MIHŐ!$D99*1000</f>
        <v>0</v>
      </c>
      <c r="V60" s="181">
        <f>MIHŐ!$D100*1000</f>
        <v>5000</v>
      </c>
      <c r="W60" s="181">
        <f>MIHŐ!$D101*1000</f>
        <v>500</v>
      </c>
      <c r="X60" s="181">
        <f>MIHŐ!$D102*1000</f>
        <v>400</v>
      </c>
      <c r="Y60" s="181">
        <f>MIHŐ!$D103*1000</f>
        <v>200</v>
      </c>
      <c r="Z60" s="181">
        <f>MIHŐ!$D104*1000</f>
        <v>200</v>
      </c>
      <c r="AA60" s="182">
        <f>MIHŐ!$D105*1000</f>
        <v>500</v>
      </c>
      <c r="AC60" s="30"/>
      <c r="AD60" s="250"/>
      <c r="AH60" s="266"/>
    </row>
    <row r="61" spans="2:34" s="210" customFormat="1" ht="13.5" customHeight="1">
      <c r="B61" s="232">
        <v>45</v>
      </c>
      <c r="C61" s="287"/>
      <c r="D61" s="274"/>
      <c r="E61" s="180" t="str">
        <f>LEFT(MIHŐ!B109,SEARCH(";",MIHŐ!B109,1)-1)</f>
        <v>Csabai kapu</v>
      </c>
      <c r="F61" s="180" t="str">
        <f>RIGHT(MIHŐ!B109,LEN(MIHŐ!B109)-SEARCH(";",MIHŐ!B109,1)-1)</f>
        <v>3529 Miskolc, Csabai kapu 61.</v>
      </c>
      <c r="G61" s="184" t="str">
        <f>RIGHT(MIHŐ!B110,16)</f>
        <v>39N112580285000G</v>
      </c>
      <c r="H61" s="180" t="s">
        <v>177</v>
      </c>
      <c r="I61" s="180" t="s">
        <v>119</v>
      </c>
      <c r="J61" s="116">
        <f>ROUND(MAX(MIHŐ!F114:F126)*1000,0)</f>
        <v>840</v>
      </c>
      <c r="K61" s="116">
        <f>MAX(MIHŐ!H114:H126)</f>
        <v>40</v>
      </c>
      <c r="L61" s="116">
        <f>MIHŐ!E127*1000</f>
        <v>50700</v>
      </c>
      <c r="M61" s="116">
        <f>MIHŐ!D127*1000</f>
        <v>67600</v>
      </c>
      <c r="N61" s="116">
        <f t="shared" si="17"/>
        <v>67600</v>
      </c>
      <c r="O61" s="181">
        <f>MIHŐ!$D114*1000</f>
        <v>4500</v>
      </c>
      <c r="P61" s="181">
        <f>MIHŐ!$D115*1000</f>
        <v>9500</v>
      </c>
      <c r="Q61" s="181">
        <f>MIHŐ!$D116*1000</f>
        <v>12500</v>
      </c>
      <c r="R61" s="181">
        <f>MIHŐ!$D117*1000</f>
        <v>14000</v>
      </c>
      <c r="S61" s="181">
        <f>MIHŐ!$D118*1000</f>
        <v>12000</v>
      </c>
      <c r="T61" s="181">
        <f>MIHŐ!$D119*1000</f>
        <v>10000</v>
      </c>
      <c r="U61" s="181">
        <f>MIHŐ!$D120*1000</f>
        <v>0</v>
      </c>
      <c r="V61" s="181">
        <f>MIHŐ!$D121*1000</f>
        <v>4000</v>
      </c>
      <c r="W61" s="181">
        <f>MIHŐ!$D122*1000</f>
        <v>1000</v>
      </c>
      <c r="X61" s="181">
        <f>MIHŐ!$D123*1000</f>
        <v>0</v>
      </c>
      <c r="Y61" s="181">
        <f>MIHŐ!$D124*1000</f>
        <v>0</v>
      </c>
      <c r="Z61" s="181">
        <f>MIHŐ!$D125*1000</f>
        <v>0</v>
      </c>
      <c r="AA61" s="182">
        <f>MIHŐ!$D126*1000</f>
        <v>100</v>
      </c>
      <c r="AC61" s="30"/>
      <c r="AD61" s="250"/>
      <c r="AH61" s="266"/>
    </row>
    <row r="62" spans="2:34" s="210" customFormat="1" ht="13.5" customHeight="1">
      <c r="B62" s="232">
        <v>46</v>
      </c>
      <c r="C62" s="287"/>
      <c r="D62" s="274"/>
      <c r="E62" s="180" t="str">
        <f>LEFT(MIHŐ!B130,SEARCH(";",MIHŐ!B130,1)-1)</f>
        <v>Kőrösi Cs. S.</v>
      </c>
      <c r="F62" s="180" t="str">
        <f>RIGHT(MIHŐ!B130,LEN(MIHŐ!B130)-SEARCH(";",MIHŐ!B130,1)-1)</f>
        <v>3527 Miskolc, Kőrösi Csoma Sándor u. 5.</v>
      </c>
      <c r="G62" s="184" t="str">
        <f>RIGHT(MIHŐ!B131,16)</f>
        <v>39N1125802880001</v>
      </c>
      <c r="H62" s="180" t="s">
        <v>177</v>
      </c>
      <c r="I62" s="180" t="s">
        <v>119</v>
      </c>
      <c r="J62" s="116">
        <f>ROUND(MAX(MIHŐ!F127:F147)*1000,0)</f>
        <v>1500</v>
      </c>
      <c r="K62" s="116">
        <f>MAX(MIHŐ!H127:H147)</f>
        <v>100</v>
      </c>
      <c r="L62" s="116">
        <f>MIHŐ!E148*1000</f>
        <v>77250</v>
      </c>
      <c r="M62" s="116">
        <f>MIHŐ!D148*1000</f>
        <v>103000</v>
      </c>
      <c r="N62" s="116">
        <f t="shared" si="17"/>
        <v>103000</v>
      </c>
      <c r="O62" s="181">
        <f>MIHŐ!$D135*1000</f>
        <v>7000</v>
      </c>
      <c r="P62" s="181">
        <f>MIHŐ!$D136*1000</f>
        <v>15000</v>
      </c>
      <c r="Q62" s="181">
        <f>MIHŐ!$D137*1000</f>
        <v>20000</v>
      </c>
      <c r="R62" s="181">
        <f>MIHŐ!$D138*1000</f>
        <v>21000</v>
      </c>
      <c r="S62" s="181">
        <f>MIHŐ!$D139*1000</f>
        <v>18000</v>
      </c>
      <c r="T62" s="181">
        <f>MIHŐ!$D140*1000</f>
        <v>15000</v>
      </c>
      <c r="U62" s="181">
        <f>MIHŐ!$D141*1000</f>
        <v>0</v>
      </c>
      <c r="V62" s="181">
        <f>MIHŐ!$D142*1000</f>
        <v>5000</v>
      </c>
      <c r="W62" s="181">
        <f>MIHŐ!$D143*1000</f>
        <v>1000</v>
      </c>
      <c r="X62" s="181">
        <f>MIHŐ!$D144*1000</f>
        <v>0</v>
      </c>
      <c r="Y62" s="181">
        <f>MIHŐ!$D145*1000</f>
        <v>0</v>
      </c>
      <c r="Z62" s="181">
        <f>MIHŐ!$D146*1000</f>
        <v>0</v>
      </c>
      <c r="AA62" s="182">
        <f>MIHŐ!$D147*1000</f>
        <v>1000</v>
      </c>
      <c r="AC62" s="30"/>
      <c r="AD62" s="250"/>
      <c r="AH62" s="266"/>
    </row>
    <row r="63" spans="2:34" s="210" customFormat="1" ht="13.5" customHeight="1">
      <c r="B63" s="232">
        <v>47</v>
      </c>
      <c r="C63" s="287"/>
      <c r="D63" s="274"/>
      <c r="E63" s="180" t="str">
        <f>LEFT(MIHŐ!B151,SEARCH(";",MIHŐ!B151,1)-1)</f>
        <v>Komlóstető</v>
      </c>
      <c r="F63" s="180" t="str">
        <f>RIGHT(MIHŐ!B151,LEN(MIHŐ!B151)-SEARCH(";",MIHŐ!B151,1)-1)</f>
        <v>3533 Miskolc, Szeder u. 2.</v>
      </c>
      <c r="G63" s="184" t="str">
        <f>RIGHT(MIHŐ!B152,16)</f>
        <v>39N112580290000Z</v>
      </c>
      <c r="H63" s="180" t="s">
        <v>177</v>
      </c>
      <c r="I63" s="180" t="s">
        <v>119</v>
      </c>
      <c r="J63" s="116">
        <f>ROUND(MAX(MIHŐ!F156:F168)*1000,0)</f>
        <v>350</v>
      </c>
      <c r="K63" s="116">
        <f>MAX(MIHŐ!H156:H168)</f>
        <v>16</v>
      </c>
      <c r="L63" s="116">
        <f>MIHŐ!E169*1000</f>
        <v>18450.000000000004</v>
      </c>
      <c r="M63" s="116">
        <f>MIHŐ!D169*1000</f>
        <v>24600.000000000007</v>
      </c>
      <c r="N63" s="116">
        <f t="shared" si="17"/>
        <v>24600</v>
      </c>
      <c r="O63" s="181">
        <f>MIHŐ!$D156*1000</f>
        <v>1800</v>
      </c>
      <c r="P63" s="181">
        <f>MIHŐ!$D157*1000</f>
        <v>3600</v>
      </c>
      <c r="Q63" s="181">
        <f>MIHŐ!$D158*1000</f>
        <v>4400</v>
      </c>
      <c r="R63" s="181">
        <f>MIHŐ!$D159*1000</f>
        <v>5000</v>
      </c>
      <c r="S63" s="181">
        <f>MIHŐ!$D160*1000</f>
        <v>4300</v>
      </c>
      <c r="T63" s="181">
        <f>MIHŐ!$D161*1000</f>
        <v>3600</v>
      </c>
      <c r="U63" s="181">
        <f>MIHŐ!$D162*1000</f>
        <v>0</v>
      </c>
      <c r="V63" s="181">
        <f>MIHŐ!$D163*1000</f>
        <v>1000</v>
      </c>
      <c r="W63" s="181">
        <f>MIHŐ!$D164*1000</f>
        <v>300</v>
      </c>
      <c r="X63" s="181">
        <f>MIHŐ!$D165*1000</f>
        <v>100</v>
      </c>
      <c r="Y63" s="181">
        <f>MIHŐ!$D166*1000</f>
        <v>100</v>
      </c>
      <c r="Z63" s="181">
        <f>MIHŐ!$D167*1000</f>
        <v>100</v>
      </c>
      <c r="AA63" s="182">
        <f>MIHŐ!$D168*1000</f>
        <v>300</v>
      </c>
      <c r="AC63" s="249"/>
      <c r="AD63" s="250"/>
      <c r="AH63" s="266"/>
    </row>
    <row r="64" spans="2:34" s="210" customFormat="1" ht="13.5" customHeight="1">
      <c r="B64" s="232">
        <v>48</v>
      </c>
      <c r="C64" s="287"/>
      <c r="D64" s="274"/>
      <c r="E64" s="180" t="str">
        <f>LEFT(MIHŐ!B172,SEARCH(";",MIHŐ!B172,1)-1)</f>
        <v>Petneházy Bölcsőde</v>
      </c>
      <c r="F64" s="180" t="str">
        <f>RIGHT(MIHŐ!B172,LEN(MIHŐ!B172)-SEARCH(";",MIHŐ!B172,1)-1)</f>
        <v>3529 Miskolc, Petneházy Dávid u. 10-12.</v>
      </c>
      <c r="G64" s="184" t="str">
        <f>RIGHT(MIHŐ!B173,16)</f>
        <v>39N112580289000X</v>
      </c>
      <c r="H64" s="180" t="s">
        <v>177</v>
      </c>
      <c r="I64" s="180" t="s">
        <v>119</v>
      </c>
      <c r="J64" s="116">
        <f>ROUND(MAX(MIHŐ!F177:F189)*1000,0)</f>
        <v>250</v>
      </c>
      <c r="K64" s="116">
        <f>MAX(MIHŐ!H177:H189)</f>
        <v>16</v>
      </c>
      <c r="L64" s="116">
        <f>MIHŐ!E190*1000</f>
        <v>14550.000000000002</v>
      </c>
      <c r="M64" s="116">
        <f>MIHŐ!D190*1000</f>
        <v>19400</v>
      </c>
      <c r="N64" s="116">
        <f t="shared" si="17"/>
        <v>19400</v>
      </c>
      <c r="O64" s="181">
        <f>MIHŐ!$D177*1000</f>
        <v>1500</v>
      </c>
      <c r="P64" s="181">
        <f>MIHŐ!$D178*1000</f>
        <v>2500</v>
      </c>
      <c r="Q64" s="181">
        <f>MIHŐ!$D179*1000</f>
        <v>3000</v>
      </c>
      <c r="R64" s="181">
        <f>MIHŐ!$D180*1000</f>
        <v>3600</v>
      </c>
      <c r="S64" s="181">
        <f>MIHŐ!$D181*1000</f>
        <v>3200</v>
      </c>
      <c r="T64" s="181">
        <f>MIHŐ!$D182*1000</f>
        <v>2800</v>
      </c>
      <c r="U64" s="181">
        <f>MIHŐ!$D183*1000</f>
        <v>0</v>
      </c>
      <c r="V64" s="181">
        <f>MIHŐ!$D184*1000</f>
        <v>1200</v>
      </c>
      <c r="W64" s="181">
        <f>MIHŐ!$D185*1000</f>
        <v>400</v>
      </c>
      <c r="X64" s="181">
        <f>MIHŐ!$D186*1000</f>
        <v>300</v>
      </c>
      <c r="Y64" s="181">
        <f>MIHŐ!$D187*1000</f>
        <v>200</v>
      </c>
      <c r="Z64" s="181">
        <f>MIHŐ!$D188*1000</f>
        <v>300</v>
      </c>
      <c r="AA64" s="182">
        <f>MIHŐ!$D189*1000</f>
        <v>400</v>
      </c>
      <c r="AC64" s="249"/>
      <c r="AD64" s="250"/>
      <c r="AH64" s="266"/>
    </row>
    <row r="65" spans="2:34" s="210" customFormat="1" ht="13.5" customHeight="1" thickBot="1">
      <c r="B65" s="232">
        <v>49</v>
      </c>
      <c r="C65" s="287"/>
      <c r="D65" s="274"/>
      <c r="E65" s="180" t="str">
        <f>LEFT(MIHŐ!B193,SEARCH(";",MIHŐ!B193,1)-1)</f>
        <v>Csilla Bárónő Szeretetotthon</v>
      </c>
      <c r="F65" s="180" t="str">
        <f>RIGHT(MIHŐ!B193,LEN(MIHŐ!B193)-SEARCH(";",MIHŐ!B193,1)-1)</f>
        <v>3532 Miskolc, Rácz Ádám u. 33.</v>
      </c>
      <c r="G65" s="184" t="str">
        <f>RIGHT(MIHŐ!B194,16)</f>
        <v>39N112580286000B</v>
      </c>
      <c r="H65" s="180" t="s">
        <v>177</v>
      </c>
      <c r="I65" s="180" t="s">
        <v>119</v>
      </c>
      <c r="J65" s="116">
        <f>ROUND(MAX(MIHŐ!F198:F210)*1000,0)</f>
        <v>360</v>
      </c>
      <c r="K65" s="116">
        <f>MAX(MIHŐ!H198:H210)</f>
        <v>25</v>
      </c>
      <c r="L65" s="116">
        <f>MIHŐ!E211*1000</f>
        <v>25575</v>
      </c>
      <c r="M65" s="116">
        <f>MIHŐ!D211*1000</f>
        <v>34099.99999999999</v>
      </c>
      <c r="N65" s="116">
        <f t="shared" si="17"/>
        <v>34100</v>
      </c>
      <c r="O65" s="181">
        <f>MIHŐ!$D198*1000</f>
        <v>2600</v>
      </c>
      <c r="P65" s="181">
        <f>MIHŐ!$D199*1000</f>
        <v>4000</v>
      </c>
      <c r="Q65" s="181">
        <f>MIHŐ!$D200*1000</f>
        <v>5000</v>
      </c>
      <c r="R65" s="181">
        <f>MIHŐ!$D201*1000</f>
        <v>5300</v>
      </c>
      <c r="S65" s="181">
        <f>MIHŐ!$D202*1000</f>
        <v>4800</v>
      </c>
      <c r="T65" s="181">
        <f>MIHŐ!$D203*1000</f>
        <v>4200</v>
      </c>
      <c r="U65" s="181">
        <f>MIHŐ!$D204*1000</f>
        <v>0</v>
      </c>
      <c r="V65" s="181">
        <f>MIHŐ!$D205*1000</f>
        <v>2400</v>
      </c>
      <c r="W65" s="181">
        <f>MIHŐ!$D206*1000</f>
        <v>1600</v>
      </c>
      <c r="X65" s="181">
        <f>MIHŐ!$D207*1000</f>
        <v>900</v>
      </c>
      <c r="Y65" s="181">
        <f>MIHŐ!$D208*1000</f>
        <v>900</v>
      </c>
      <c r="Z65" s="181">
        <f>MIHŐ!$D209*1000</f>
        <v>900</v>
      </c>
      <c r="AA65" s="182">
        <f>MIHŐ!$D210*1000</f>
        <v>1500</v>
      </c>
      <c r="AC65" s="249"/>
      <c r="AD65" s="250"/>
      <c r="AH65" s="266"/>
    </row>
    <row r="66" spans="2:30" s="210" customFormat="1" ht="13.5" customHeight="1" thickBot="1">
      <c r="B66" s="270" t="str">
        <f>C56</f>
        <v>MIHŐ Miskolci Hőszolgáltató Kft.</v>
      </c>
      <c r="C66" s="271"/>
      <c r="D66" s="271"/>
      <c r="E66" s="271"/>
      <c r="F66" s="271"/>
      <c r="G66" s="271"/>
      <c r="H66" s="271"/>
      <c r="I66" s="272"/>
      <c r="J66" s="205">
        <f>SUM(J56:J65)</f>
        <v>91260</v>
      </c>
      <c r="K66" s="205">
        <f aca="true" t="shared" si="18" ref="K66:AA66">SUM(K56:K65)</f>
        <v>4997</v>
      </c>
      <c r="L66" s="205">
        <f t="shared" si="18"/>
        <v>6438000</v>
      </c>
      <c r="M66" s="205">
        <f t="shared" si="18"/>
        <v>8584000</v>
      </c>
      <c r="N66" s="205">
        <f t="shared" si="18"/>
        <v>8584000</v>
      </c>
      <c r="O66" s="205">
        <f t="shared" si="18"/>
        <v>788900</v>
      </c>
      <c r="P66" s="205">
        <f t="shared" si="18"/>
        <v>1014600</v>
      </c>
      <c r="Q66" s="205">
        <f t="shared" si="18"/>
        <v>1273900</v>
      </c>
      <c r="R66" s="205">
        <f t="shared" si="18"/>
        <v>1347900</v>
      </c>
      <c r="S66" s="205">
        <f t="shared" si="18"/>
        <v>1214300</v>
      </c>
      <c r="T66" s="205">
        <f t="shared" si="18"/>
        <v>939600</v>
      </c>
      <c r="U66" s="205">
        <f t="shared" si="18"/>
        <v>0</v>
      </c>
      <c r="V66" s="205">
        <f t="shared" si="18"/>
        <v>650600</v>
      </c>
      <c r="W66" s="205">
        <f t="shared" si="18"/>
        <v>293300</v>
      </c>
      <c r="X66" s="205">
        <f t="shared" si="18"/>
        <v>241200</v>
      </c>
      <c r="Y66" s="205">
        <f t="shared" si="18"/>
        <v>269900</v>
      </c>
      <c r="Z66" s="205">
        <f t="shared" si="18"/>
        <v>255000</v>
      </c>
      <c r="AA66" s="206">
        <f t="shared" si="18"/>
        <v>294800</v>
      </c>
      <c r="AC66" s="249"/>
      <c r="AD66" s="250"/>
    </row>
    <row r="67" spans="2:30" s="212" customFormat="1" ht="18.75" customHeight="1" thickBot="1">
      <c r="B67" s="282" t="s">
        <v>138</v>
      </c>
      <c r="C67" s="283"/>
      <c r="D67" s="283"/>
      <c r="E67" s="283"/>
      <c r="F67" s="283"/>
      <c r="G67" s="283"/>
      <c r="H67" s="283"/>
      <c r="I67" s="284"/>
      <c r="J67" s="207">
        <f>J4+J6+J9+J12+J14+J16+J18+J20+J22+J24+J27+J29+J38+J55+J66</f>
        <v>113560</v>
      </c>
      <c r="K67" s="207">
        <f>K4+K6+K9+K12+K14+K16+K18+K20+K22+K24+K27+K29+K38+K55+K66</f>
        <v>6589</v>
      </c>
      <c r="L67" s="209">
        <f>L4+L6+L9+L12+L14+L16+L18+L20+L22+L24+L27+L29+L38+L55+L66</f>
        <v>8015475</v>
      </c>
      <c r="M67" s="207">
        <f>M4+M6+M9+M12+M14+M16+M18+M20+M22+M24+M27+M29+M38+M55+M66</f>
        <v>10687300</v>
      </c>
      <c r="N67" s="207">
        <f aca="true" t="shared" si="19" ref="N67:AA67">N4+N6+N9+N12+N14+N16+N18+N20+N22+N24+N27+N29+N38+N55+N66</f>
        <v>10687300</v>
      </c>
      <c r="O67" s="207">
        <f t="shared" si="19"/>
        <v>961590</v>
      </c>
      <c r="P67" s="207">
        <f t="shared" si="19"/>
        <v>1292590</v>
      </c>
      <c r="Q67" s="207">
        <f t="shared" si="19"/>
        <v>1616450</v>
      </c>
      <c r="R67" s="207">
        <f t="shared" si="19"/>
        <v>1730020</v>
      </c>
      <c r="S67" s="207">
        <f t="shared" si="19"/>
        <v>1531450</v>
      </c>
      <c r="T67" s="207">
        <f t="shared" si="19"/>
        <v>1201070</v>
      </c>
      <c r="U67" s="207">
        <f t="shared" si="19"/>
        <v>0</v>
      </c>
      <c r="V67" s="207">
        <f t="shared" si="19"/>
        <v>766700</v>
      </c>
      <c r="W67" s="207">
        <f t="shared" si="19"/>
        <v>348600</v>
      </c>
      <c r="X67" s="207">
        <f t="shared" si="19"/>
        <v>286520</v>
      </c>
      <c r="Y67" s="207">
        <f t="shared" si="19"/>
        <v>311520</v>
      </c>
      <c r="Z67" s="207">
        <f t="shared" si="19"/>
        <v>299000</v>
      </c>
      <c r="AA67" s="208">
        <f t="shared" si="19"/>
        <v>341790</v>
      </c>
      <c r="AC67" s="249"/>
      <c r="AD67" s="250"/>
    </row>
    <row r="68" spans="3:30" ht="12.75" customHeight="1" thickBot="1">
      <c r="C68" s="104"/>
      <c r="D68" s="104"/>
      <c r="E68" s="104"/>
      <c r="F68" s="104"/>
      <c r="G68" s="191"/>
      <c r="H68" s="104"/>
      <c r="I68" s="104"/>
      <c r="J68" s="192"/>
      <c r="K68" s="192"/>
      <c r="L68" s="192"/>
      <c r="M68" s="192"/>
      <c r="N68" s="192"/>
      <c r="O68" s="178"/>
      <c r="P68" s="178"/>
      <c r="Q68" s="178"/>
      <c r="R68" s="178"/>
      <c r="S68" s="193"/>
      <c r="T68" s="193"/>
      <c r="U68" s="193"/>
      <c r="V68" s="193"/>
      <c r="W68" s="193"/>
      <c r="X68" s="193"/>
      <c r="Y68" s="193"/>
      <c r="Z68" s="193"/>
      <c r="AA68" s="193"/>
      <c r="AC68" s="249"/>
      <c r="AD68" s="56"/>
    </row>
    <row r="69" spans="3:30" ht="18.75" customHeight="1" thickBot="1">
      <c r="C69" s="104"/>
      <c r="D69" s="104"/>
      <c r="E69" s="104"/>
      <c r="F69" s="104"/>
      <c r="G69" s="191"/>
      <c r="H69" s="267"/>
      <c r="I69" s="267"/>
      <c r="J69" s="278" t="s">
        <v>136</v>
      </c>
      <c r="K69" s="279"/>
      <c r="L69" s="279"/>
      <c r="M69" s="199">
        <f>M4+M6+M9+M12+M14+M16+M18+M20+M22+M24+M27+M29+M38+M55+M66</f>
        <v>10687300</v>
      </c>
      <c r="N69" s="192"/>
      <c r="O69" s="178"/>
      <c r="P69" s="178"/>
      <c r="Q69" s="178"/>
      <c r="R69" s="178"/>
      <c r="S69" s="193"/>
      <c r="T69" s="193"/>
      <c r="U69" s="193"/>
      <c r="V69" s="193"/>
      <c r="W69" s="193"/>
      <c r="X69" s="193"/>
      <c r="Y69" s="193"/>
      <c r="Z69" s="193"/>
      <c r="AA69" s="193"/>
      <c r="AC69" s="249"/>
      <c r="AD69" s="56"/>
    </row>
    <row r="70" spans="3:30" ht="12.75" customHeight="1" thickBot="1">
      <c r="C70" s="104"/>
      <c r="D70" s="104"/>
      <c r="E70" s="104"/>
      <c r="F70" s="104"/>
      <c r="G70" s="191"/>
      <c r="H70" s="104"/>
      <c r="I70" s="104"/>
      <c r="J70" s="192"/>
      <c r="K70" s="192"/>
      <c r="L70" s="192"/>
      <c r="M70" s="192"/>
      <c r="N70" s="192"/>
      <c r="O70" s="178"/>
      <c r="P70" s="178"/>
      <c r="Q70" s="178"/>
      <c r="R70" s="178"/>
      <c r="S70" s="193"/>
      <c r="T70" s="193"/>
      <c r="U70" s="193"/>
      <c r="V70" s="193"/>
      <c r="W70" s="193"/>
      <c r="X70" s="193"/>
      <c r="Y70" s="193"/>
      <c r="Z70" s="193"/>
      <c r="AA70" s="193"/>
      <c r="AC70" s="249"/>
      <c r="AD70" s="56"/>
    </row>
    <row r="71" spans="3:30" ht="18.75" customHeight="1" thickBot="1">
      <c r="C71" s="104"/>
      <c r="D71" s="104"/>
      <c r="E71" s="104"/>
      <c r="F71" s="104"/>
      <c r="G71" s="191"/>
      <c r="H71" s="267"/>
      <c r="I71" s="267"/>
      <c r="J71" s="278" t="s">
        <v>180</v>
      </c>
      <c r="K71" s="279"/>
      <c r="L71" s="279"/>
      <c r="M71" s="200">
        <f>L4+L6+L9+L12+L14+L16+L18+L20+L22+L24+L27+L29+L38+L55+L66</f>
        <v>8015475</v>
      </c>
      <c r="N71" s="192"/>
      <c r="O71" s="249"/>
      <c r="P71" s="178"/>
      <c r="Q71" s="178"/>
      <c r="R71" s="178"/>
      <c r="S71" s="193"/>
      <c r="T71" s="193"/>
      <c r="U71" s="193"/>
      <c r="V71" s="193"/>
      <c r="W71" s="193"/>
      <c r="X71" s="193"/>
      <c r="Y71" s="193"/>
      <c r="Z71" s="193"/>
      <c r="AA71" s="193"/>
      <c r="AC71" s="249"/>
      <c r="AD71" s="56"/>
    </row>
    <row r="72" spans="3:30" ht="12.75" customHeight="1" thickBot="1">
      <c r="C72" s="104"/>
      <c r="D72" s="104"/>
      <c r="E72" s="104"/>
      <c r="F72" s="104"/>
      <c r="G72" s="191"/>
      <c r="H72" s="104"/>
      <c r="I72" s="104"/>
      <c r="J72" s="192"/>
      <c r="K72" s="192"/>
      <c r="L72" s="192"/>
      <c r="M72" s="192"/>
      <c r="N72" s="192"/>
      <c r="O72" s="178"/>
      <c r="P72" s="178"/>
      <c r="Q72" s="178"/>
      <c r="R72" s="178"/>
      <c r="S72" s="193"/>
      <c r="T72" s="193"/>
      <c r="U72" s="193"/>
      <c r="V72" s="193"/>
      <c r="W72" s="193"/>
      <c r="X72" s="193"/>
      <c r="Y72" s="193"/>
      <c r="Z72" s="193"/>
      <c r="AA72" s="193"/>
      <c r="AC72" s="249"/>
      <c r="AD72" s="56"/>
    </row>
    <row r="73" spans="3:30" ht="18.75" customHeight="1" thickBot="1">
      <c r="C73" s="104"/>
      <c r="D73" s="104"/>
      <c r="E73" s="104"/>
      <c r="F73" s="104"/>
      <c r="G73" s="191"/>
      <c r="H73" s="267"/>
      <c r="I73" s="267"/>
      <c r="J73" s="278" t="s">
        <v>137</v>
      </c>
      <c r="K73" s="279"/>
      <c r="L73" s="279"/>
      <c r="M73" s="201">
        <f>Összesen!C321*1000</f>
        <v>12824759.999999998</v>
      </c>
      <c r="N73" s="192"/>
      <c r="O73" s="249"/>
      <c r="P73" s="178"/>
      <c r="Q73" s="178"/>
      <c r="R73" s="178"/>
      <c r="S73" s="193"/>
      <c r="T73" s="193"/>
      <c r="U73" s="193"/>
      <c r="V73" s="193"/>
      <c r="W73" s="193"/>
      <c r="X73" s="193"/>
      <c r="Y73" s="193"/>
      <c r="Z73" s="193"/>
      <c r="AA73" s="193"/>
      <c r="AC73" s="249"/>
      <c r="AD73" s="56"/>
    </row>
    <row r="74" spans="3:30" ht="12.75" customHeight="1">
      <c r="C74" s="104"/>
      <c r="D74" s="104"/>
      <c r="E74" s="104"/>
      <c r="F74" s="104"/>
      <c r="G74" s="191"/>
      <c r="H74" s="104"/>
      <c r="I74" s="104"/>
      <c r="J74" s="192"/>
      <c r="K74" s="192"/>
      <c r="L74" s="192"/>
      <c r="M74" s="192"/>
      <c r="N74" s="192"/>
      <c r="O74" s="178"/>
      <c r="P74" s="178"/>
      <c r="Q74" s="178"/>
      <c r="R74" s="178"/>
      <c r="S74" s="193"/>
      <c r="T74" s="193"/>
      <c r="U74" s="193"/>
      <c r="V74" s="193"/>
      <c r="W74" s="193"/>
      <c r="X74" s="193"/>
      <c r="Y74" s="193"/>
      <c r="Z74" s="193"/>
      <c r="AA74" s="193"/>
      <c r="AC74" s="249"/>
      <c r="AD74" s="56"/>
    </row>
    <row r="75" spans="3:30" ht="12.75" customHeight="1">
      <c r="C75" s="104"/>
      <c r="D75" s="104"/>
      <c r="E75" s="104"/>
      <c r="F75" s="104"/>
      <c r="G75" s="191"/>
      <c r="H75" s="104"/>
      <c r="I75" s="104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C75" s="249"/>
      <c r="AD75" s="56"/>
    </row>
    <row r="76" spans="3:30" ht="12.75" customHeight="1">
      <c r="C76" s="104"/>
      <c r="D76" s="104"/>
      <c r="E76" s="104"/>
      <c r="F76" s="104"/>
      <c r="G76" s="191"/>
      <c r="H76" s="104"/>
      <c r="I76" s="104"/>
      <c r="J76" s="192"/>
      <c r="K76" s="192"/>
      <c r="L76" s="192"/>
      <c r="M76" s="192"/>
      <c r="N76" s="192"/>
      <c r="O76" s="178"/>
      <c r="P76" s="178"/>
      <c r="Q76" s="178"/>
      <c r="R76" s="178"/>
      <c r="S76" s="193"/>
      <c r="T76" s="193"/>
      <c r="U76" s="193"/>
      <c r="V76" s="193"/>
      <c r="W76" s="193"/>
      <c r="X76" s="193"/>
      <c r="Y76" s="193"/>
      <c r="Z76" s="193"/>
      <c r="AA76" s="193"/>
      <c r="AC76" s="249"/>
      <c r="AD76" s="56"/>
    </row>
    <row r="77" spans="3:30" ht="12.75" customHeight="1">
      <c r="C77" s="104"/>
      <c r="D77" s="104"/>
      <c r="E77" s="104"/>
      <c r="F77" s="104"/>
      <c r="G77" s="191"/>
      <c r="H77" s="104"/>
      <c r="I77" s="104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C77" s="56"/>
      <c r="AD77" s="56"/>
    </row>
    <row r="78" spans="3:27" ht="12.75" customHeight="1">
      <c r="C78" s="104"/>
      <c r="D78" s="104"/>
      <c r="E78" s="104"/>
      <c r="F78" s="104"/>
      <c r="G78" s="191"/>
      <c r="H78" s="104"/>
      <c r="I78" s="104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</row>
    <row r="79" spans="3:27" ht="12.75" customHeight="1">
      <c r="C79" s="104"/>
      <c r="D79" s="104"/>
      <c r="E79" s="104"/>
      <c r="F79" s="104"/>
      <c r="G79" s="191"/>
      <c r="H79" s="104"/>
      <c r="I79" s="104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</row>
    <row r="80" spans="3:27" ht="12.75" customHeight="1">
      <c r="C80" s="104"/>
      <c r="D80" s="177"/>
      <c r="E80" s="177"/>
      <c r="F80" s="177"/>
      <c r="G80" s="177"/>
      <c r="H80" s="177"/>
      <c r="I80" s="177"/>
      <c r="J80" s="177"/>
      <c r="K80" s="177"/>
      <c r="L80" s="177"/>
      <c r="M80" s="178"/>
      <c r="N80" s="178"/>
      <c r="O80" s="178"/>
      <c r="P80" s="178"/>
      <c r="Q80" s="178"/>
      <c r="R80" s="178"/>
      <c r="S80" s="193"/>
      <c r="T80" s="193"/>
      <c r="U80" s="193"/>
      <c r="V80" s="193"/>
      <c r="W80" s="193"/>
      <c r="X80" s="193"/>
      <c r="Y80" s="193"/>
      <c r="Z80" s="193"/>
      <c r="AA80" s="193"/>
    </row>
    <row r="81" spans="3:27" ht="12.75" customHeight="1">
      <c r="C81" s="104"/>
      <c r="D81" s="177"/>
      <c r="E81" s="177"/>
      <c r="F81" s="177"/>
      <c r="G81" s="177"/>
      <c r="H81" s="177"/>
      <c r="I81" s="177"/>
      <c r="J81" s="177"/>
      <c r="K81" s="177"/>
      <c r="L81" s="177"/>
      <c r="M81" s="178"/>
      <c r="N81" s="178"/>
      <c r="O81" s="178"/>
      <c r="P81" s="178"/>
      <c r="Q81" s="178"/>
      <c r="R81" s="178"/>
      <c r="S81" s="193"/>
      <c r="T81" s="193"/>
      <c r="U81" s="193"/>
      <c r="V81" s="193"/>
      <c r="W81" s="193"/>
      <c r="X81" s="193"/>
      <c r="Y81" s="193"/>
      <c r="Z81" s="193"/>
      <c r="AA81" s="193"/>
    </row>
    <row r="83" spans="16:18" ht="12.75">
      <c r="P83" s="101"/>
      <c r="Q83" s="101"/>
      <c r="R83" s="101"/>
    </row>
    <row r="84" spans="16:18" ht="12.75">
      <c r="P84" s="101"/>
      <c r="Q84" s="101"/>
      <c r="R84" s="101"/>
    </row>
  </sheetData>
  <sheetProtection/>
  <mergeCells count="31">
    <mergeCell ref="B22:I22"/>
    <mergeCell ref="B16:I16"/>
    <mergeCell ref="C7:C8"/>
    <mergeCell ref="D10:D11"/>
    <mergeCell ref="B9:I9"/>
    <mergeCell ref="D56:D65"/>
    <mergeCell ref="C56:C65"/>
    <mergeCell ref="C39:C54"/>
    <mergeCell ref="B27:I27"/>
    <mergeCell ref="B38:I38"/>
    <mergeCell ref="C30:C37"/>
    <mergeCell ref="B55:I55"/>
    <mergeCell ref="B67:I67"/>
    <mergeCell ref="B4:I4"/>
    <mergeCell ref="B6:I6"/>
    <mergeCell ref="B14:I14"/>
    <mergeCell ref="B20:I20"/>
    <mergeCell ref="B12:I12"/>
    <mergeCell ref="D7:D8"/>
    <mergeCell ref="B18:I18"/>
    <mergeCell ref="C10:C11"/>
    <mergeCell ref="B66:I66"/>
    <mergeCell ref="D39:D54"/>
    <mergeCell ref="C25:C26"/>
    <mergeCell ref="D25:D26"/>
    <mergeCell ref="J73:L73"/>
    <mergeCell ref="B24:I24"/>
    <mergeCell ref="J71:L71"/>
    <mergeCell ref="J69:L69"/>
    <mergeCell ref="D30:D37"/>
    <mergeCell ref="B29:I29"/>
  </mergeCells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8" scale="48" r:id="rId1"/>
  <headerFooter alignWithMargins="0">
    <oddHeader>&amp;C&amp;"Times New Roman,Félkövér"&amp;12Ajánlatkérők 2017-2018. gázévi földgáz igénye
felhasználási helyenként a 2. rész tekintetében&amp;R&amp;"Times New Roman,Félkövér"&amp;12 1/B. sz. melléklet</oddHeader>
  </headerFooter>
  <ignoredErrors>
    <ignoredError sqref="K24 O23:AA23 N23:N24 O21:AA21 O5:AA5 N14 N9 N4:N6 N38 N27 N29 N12 J5:M5 J21:M21 J23:M23 N20:N22 J19:AA19 N16:N17 O24 N55 M73 E46:F46 O17:AA17 J17:M17 M7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L62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4.5" style="0" customWidth="1"/>
    <col min="2" max="2" width="11.33203125" style="0" customWidth="1"/>
    <col min="8" max="8" width="12" style="0" customWidth="1"/>
  </cols>
  <sheetData>
    <row r="1" spans="1:2" ht="15.75" customHeight="1">
      <c r="A1" s="245"/>
      <c r="B1" s="60" t="s">
        <v>82</v>
      </c>
    </row>
    <row r="2" ht="12.75" customHeight="1"/>
    <row r="3" spans="2:8" ht="15.75" customHeight="1">
      <c r="B3" s="31" t="s">
        <v>83</v>
      </c>
      <c r="C3" s="32"/>
      <c r="D3" s="32"/>
      <c r="E3" s="32"/>
      <c r="F3" s="32"/>
      <c r="G3" s="32"/>
      <c r="H3" s="33"/>
    </row>
    <row r="4" spans="2:8" ht="12.75" customHeight="1">
      <c r="B4" s="4" t="s">
        <v>84</v>
      </c>
      <c r="C4" s="5"/>
      <c r="D4" s="5"/>
      <c r="E4" s="104"/>
      <c r="F4" s="97"/>
      <c r="G4" s="95"/>
      <c r="H4" s="81"/>
    </row>
    <row r="5" spans="2:8" ht="12.75" customHeight="1">
      <c r="B5" s="92" t="s">
        <v>85</v>
      </c>
      <c r="C5" s="90"/>
      <c r="D5" s="90"/>
      <c r="E5" s="96"/>
      <c r="F5" s="98"/>
      <c r="G5" s="88"/>
      <c r="H5" s="93"/>
    </row>
    <row r="6" spans="2:8" ht="25.5" customHeight="1">
      <c r="B6" s="290" t="s">
        <v>0</v>
      </c>
      <c r="C6" s="291" t="s">
        <v>1</v>
      </c>
      <c r="D6" s="291"/>
      <c r="E6" s="291"/>
      <c r="F6" s="291" t="s">
        <v>2</v>
      </c>
      <c r="G6" s="291"/>
      <c r="H6" s="8" t="s">
        <v>3</v>
      </c>
    </row>
    <row r="7" spans="2:8" ht="12.75" customHeight="1">
      <c r="B7" s="290"/>
      <c r="C7" s="299" t="s">
        <v>4</v>
      </c>
      <c r="D7" s="300"/>
      <c r="E7" s="301"/>
      <c r="F7" s="299" t="s">
        <v>5</v>
      </c>
      <c r="G7" s="300"/>
      <c r="H7" s="302" t="s">
        <v>6</v>
      </c>
    </row>
    <row r="8" spans="2:8" ht="12.75" customHeight="1">
      <c r="B8" s="290"/>
      <c r="C8" s="9" t="s">
        <v>7</v>
      </c>
      <c r="D8" s="9" t="s">
        <v>8</v>
      </c>
      <c r="E8" s="9" t="s">
        <v>9</v>
      </c>
      <c r="F8" s="9" t="s">
        <v>10</v>
      </c>
      <c r="G8" s="10" t="s">
        <v>9</v>
      </c>
      <c r="H8" s="303"/>
    </row>
    <row r="9" spans="2:12" ht="12.75">
      <c r="B9" s="11" t="s">
        <v>14</v>
      </c>
      <c r="C9" s="12">
        <f>+E9*1.6</f>
        <v>3.312</v>
      </c>
      <c r="D9" s="42">
        <v>2.76</v>
      </c>
      <c r="E9" s="12">
        <f>D9*0.75</f>
        <v>2.07</v>
      </c>
      <c r="F9" s="42">
        <v>0.1104</v>
      </c>
      <c r="G9" s="42">
        <v>0.059142857142857136</v>
      </c>
      <c r="H9" s="28">
        <v>32</v>
      </c>
      <c r="K9" s="79"/>
      <c r="L9" s="79"/>
    </row>
    <row r="10" spans="2:12" ht="12.75">
      <c r="B10" s="11" t="s">
        <v>15</v>
      </c>
      <c r="C10" s="12">
        <f>+E10*1.6</f>
        <v>7.956</v>
      </c>
      <c r="D10" s="12">
        <v>6.63</v>
      </c>
      <c r="E10" s="12">
        <f>D10*0.75</f>
        <v>4.9725</v>
      </c>
      <c r="F10" s="42">
        <v>0.2652</v>
      </c>
      <c r="G10" s="42">
        <v>0.14207142857142857</v>
      </c>
      <c r="H10" s="28">
        <v>32</v>
      </c>
      <c r="K10" s="79"/>
      <c r="L10" s="79"/>
    </row>
    <row r="11" spans="2:12" ht="12.75">
      <c r="B11" s="11" t="s">
        <v>16</v>
      </c>
      <c r="C11" s="12">
        <f>+E11*1.6</f>
        <v>11.868000000000002</v>
      </c>
      <c r="D11" s="42">
        <v>9.89</v>
      </c>
      <c r="E11" s="12">
        <f>D11*0.75</f>
        <v>7.4175</v>
      </c>
      <c r="F11" s="42">
        <v>0.3956</v>
      </c>
      <c r="G11" s="42">
        <v>0.21192857142857144</v>
      </c>
      <c r="H11" s="28">
        <v>32</v>
      </c>
      <c r="K11" s="79"/>
      <c r="L11" s="79"/>
    </row>
    <row r="12" spans="2:12" ht="12.75">
      <c r="B12" s="11" t="s">
        <v>17</v>
      </c>
      <c r="C12" s="12">
        <f aca="true" t="shared" si="0" ref="C12:C21">+E12*1.6</f>
        <v>12</v>
      </c>
      <c r="D12" s="12">
        <v>10</v>
      </c>
      <c r="E12" s="12">
        <f aca="true" t="shared" si="1" ref="E12:E21">D12*0.75</f>
        <v>7.5</v>
      </c>
      <c r="F12" s="42">
        <v>0.4</v>
      </c>
      <c r="G12" s="42">
        <v>0.21428571428571427</v>
      </c>
      <c r="H12" s="28">
        <v>32</v>
      </c>
      <c r="L12" s="79"/>
    </row>
    <row r="13" spans="2:12" ht="12.75">
      <c r="B13" s="11" t="s">
        <v>18</v>
      </c>
      <c r="C13" s="12">
        <f t="shared" si="0"/>
        <v>10.476</v>
      </c>
      <c r="D13" s="12">
        <v>8.73</v>
      </c>
      <c r="E13" s="12">
        <f t="shared" si="1"/>
        <v>6.5475</v>
      </c>
      <c r="F13" s="42">
        <v>0.3492</v>
      </c>
      <c r="G13" s="42">
        <v>0.18707142857142858</v>
      </c>
      <c r="H13" s="28">
        <v>32</v>
      </c>
      <c r="K13" s="79"/>
      <c r="L13" s="79"/>
    </row>
    <row r="14" spans="2:12" ht="12.75">
      <c r="B14" s="11" t="s">
        <v>19</v>
      </c>
      <c r="C14" s="12">
        <f t="shared" si="0"/>
        <v>8.508000000000001</v>
      </c>
      <c r="D14" s="12">
        <v>7.09</v>
      </c>
      <c r="E14" s="12">
        <f t="shared" si="1"/>
        <v>5.3175</v>
      </c>
      <c r="F14" s="42">
        <v>0.2836</v>
      </c>
      <c r="G14" s="42">
        <v>0.1519285714285714</v>
      </c>
      <c r="H14" s="28">
        <v>32</v>
      </c>
      <c r="K14" s="79"/>
      <c r="L14" s="79"/>
    </row>
    <row r="15" spans="2:12" ht="12.75">
      <c r="B15" s="11"/>
      <c r="C15" s="12"/>
      <c r="D15" s="12"/>
      <c r="E15" s="12"/>
      <c r="F15" s="42"/>
      <c r="G15" s="42"/>
      <c r="H15" s="28"/>
      <c r="K15" s="79"/>
      <c r="L15" s="79"/>
    </row>
    <row r="16" spans="2:12" ht="12.75">
      <c r="B16" s="11" t="s">
        <v>20</v>
      </c>
      <c r="C16" s="12">
        <f t="shared" si="0"/>
        <v>2.7720000000000002</v>
      </c>
      <c r="D16" s="12">
        <v>2.31</v>
      </c>
      <c r="E16" s="12">
        <f t="shared" si="1"/>
        <v>1.7325</v>
      </c>
      <c r="F16" s="42">
        <v>0.09240000000000001</v>
      </c>
      <c r="G16" s="42">
        <v>0.049499999999999995</v>
      </c>
      <c r="H16" s="28">
        <v>32</v>
      </c>
      <c r="K16" s="79"/>
      <c r="L16" s="79"/>
    </row>
    <row r="17" spans="2:12" ht="12.75">
      <c r="B17" s="11" t="s">
        <v>21</v>
      </c>
      <c r="C17" s="12">
        <f t="shared" si="0"/>
        <v>0</v>
      </c>
      <c r="D17" s="12">
        <v>0</v>
      </c>
      <c r="E17" s="12">
        <f t="shared" si="1"/>
        <v>0</v>
      </c>
      <c r="F17" s="42">
        <v>0</v>
      </c>
      <c r="G17" s="42">
        <v>0</v>
      </c>
      <c r="H17" s="28">
        <v>32</v>
      </c>
      <c r="K17" s="79"/>
      <c r="L17" s="79"/>
    </row>
    <row r="18" spans="2:12" ht="12.75">
      <c r="B18" s="11" t="s">
        <v>22</v>
      </c>
      <c r="C18" s="12">
        <f t="shared" si="0"/>
        <v>0</v>
      </c>
      <c r="D18" s="12">
        <v>0</v>
      </c>
      <c r="E18" s="12">
        <f t="shared" si="1"/>
        <v>0</v>
      </c>
      <c r="F18" s="42">
        <v>0</v>
      </c>
      <c r="G18" s="42">
        <v>0</v>
      </c>
      <c r="H18" s="28">
        <v>32</v>
      </c>
      <c r="K18" s="79"/>
      <c r="L18" s="79"/>
    </row>
    <row r="19" spans="2:12" ht="12.75">
      <c r="B19" s="11" t="s">
        <v>11</v>
      </c>
      <c r="C19" s="12">
        <f t="shared" si="0"/>
        <v>0</v>
      </c>
      <c r="D19" s="42">
        <v>0</v>
      </c>
      <c r="E19" s="12">
        <f t="shared" si="1"/>
        <v>0</v>
      </c>
      <c r="F19" s="42">
        <v>0</v>
      </c>
      <c r="G19" s="42">
        <v>0</v>
      </c>
      <c r="H19" s="28">
        <v>32</v>
      </c>
      <c r="K19" s="79"/>
      <c r="L19" s="79"/>
    </row>
    <row r="20" spans="2:12" ht="12.75">
      <c r="B20" s="11" t="s">
        <v>12</v>
      </c>
      <c r="C20" s="12">
        <f t="shared" si="0"/>
        <v>0</v>
      </c>
      <c r="D20" s="42">
        <v>0</v>
      </c>
      <c r="E20" s="12">
        <f t="shared" si="1"/>
        <v>0</v>
      </c>
      <c r="F20" s="42">
        <v>0</v>
      </c>
      <c r="G20" s="42">
        <v>0</v>
      </c>
      <c r="H20" s="28">
        <v>32</v>
      </c>
      <c r="K20" s="79"/>
      <c r="L20" s="79"/>
    </row>
    <row r="21" spans="2:12" ht="12.75">
      <c r="B21" s="11" t="s">
        <v>13</v>
      </c>
      <c r="C21" s="12">
        <f t="shared" si="0"/>
        <v>0</v>
      </c>
      <c r="D21" s="42">
        <v>0</v>
      </c>
      <c r="E21" s="12">
        <f t="shared" si="1"/>
        <v>0</v>
      </c>
      <c r="F21" s="42">
        <v>0</v>
      </c>
      <c r="G21" s="42">
        <v>0</v>
      </c>
      <c r="H21" s="28">
        <v>32</v>
      </c>
      <c r="K21" s="79"/>
      <c r="L21" s="79"/>
    </row>
    <row r="22" spans="2:8" ht="12.75">
      <c r="B22" s="120" t="s">
        <v>23</v>
      </c>
      <c r="C22" s="119">
        <f>SUM(C9:C21)</f>
        <v>56.892</v>
      </c>
      <c r="D22" s="119">
        <f>SUM(D9:D21)</f>
        <v>47.41000000000001</v>
      </c>
      <c r="E22" s="119">
        <f>SUM(E9:E21)</f>
        <v>35.557500000000005</v>
      </c>
      <c r="F22" s="12"/>
      <c r="G22" s="12"/>
      <c r="H22" s="13"/>
    </row>
    <row r="23" spans="2:8" ht="12.75">
      <c r="B23" s="160"/>
      <c r="C23" s="160"/>
      <c r="D23" s="160"/>
      <c r="E23" s="160"/>
      <c r="F23" s="160"/>
      <c r="G23" s="160"/>
      <c r="H23" s="160"/>
    </row>
    <row r="24" spans="2:8" ht="12.75" customHeight="1">
      <c r="B24" s="61"/>
      <c r="C24" s="15"/>
      <c r="D24" s="15"/>
      <c r="E24" s="15"/>
      <c r="F24" s="124"/>
      <c r="G24" s="124"/>
      <c r="H24" s="125"/>
    </row>
    <row r="25" spans="2:8" ht="12.75">
      <c r="B25" s="4"/>
      <c r="C25" s="5"/>
      <c r="D25" s="5"/>
      <c r="E25" s="5"/>
      <c r="F25" s="66"/>
      <c r="G25" s="66"/>
      <c r="H25" s="72"/>
    </row>
    <row r="26" spans="2:8" ht="12.75">
      <c r="B26" s="74"/>
      <c r="C26" s="75"/>
      <c r="D26" s="75"/>
      <c r="E26" s="75"/>
      <c r="F26" s="75"/>
      <c r="G26" s="75"/>
      <c r="H26" s="73"/>
    </row>
    <row r="27" spans="2:8" ht="12.75">
      <c r="B27" s="74"/>
      <c r="C27" s="76"/>
      <c r="D27" s="76"/>
      <c r="E27" s="76"/>
      <c r="F27" s="76"/>
      <c r="G27" s="76"/>
      <c r="H27" s="78"/>
    </row>
    <row r="28" spans="2:8" ht="12.75">
      <c r="B28" s="74"/>
      <c r="C28" s="68"/>
      <c r="D28" s="68"/>
      <c r="E28" s="68"/>
      <c r="F28" s="68"/>
      <c r="G28" s="69"/>
      <c r="H28" s="78"/>
    </row>
    <row r="29" spans="2:8" ht="12.75">
      <c r="B29" s="61"/>
      <c r="C29" s="15"/>
      <c r="D29" s="15"/>
      <c r="E29" s="15"/>
      <c r="F29" s="15"/>
      <c r="G29" s="15"/>
      <c r="H29" s="44"/>
    </row>
    <row r="30" spans="2:8" ht="12.75">
      <c r="B30" s="61"/>
      <c r="C30" s="15"/>
      <c r="D30" s="15"/>
      <c r="E30" s="15"/>
      <c r="F30" s="15"/>
      <c r="G30" s="15"/>
      <c r="H30" s="44"/>
    </row>
    <row r="31" spans="2:8" ht="12.75">
      <c r="B31" s="61"/>
      <c r="C31" s="15"/>
      <c r="D31" s="15"/>
      <c r="E31" s="15"/>
      <c r="F31" s="15"/>
      <c r="G31" s="15"/>
      <c r="H31" s="44"/>
    </row>
    <row r="32" spans="2:8" ht="12.75">
      <c r="B32" s="61"/>
      <c r="C32" s="15"/>
      <c r="D32" s="15"/>
      <c r="E32" s="15"/>
      <c r="F32" s="15"/>
      <c r="G32" s="15"/>
      <c r="H32" s="44"/>
    </row>
    <row r="33" spans="2:8" ht="12.75">
      <c r="B33" s="61"/>
      <c r="C33" s="15"/>
      <c r="D33" s="15"/>
      <c r="E33" s="15"/>
      <c r="F33" s="15"/>
      <c r="G33" s="15"/>
      <c r="H33" s="44"/>
    </row>
    <row r="34" spans="2:8" ht="12.75">
      <c r="B34" s="61"/>
      <c r="C34" s="15"/>
      <c r="D34" s="15"/>
      <c r="E34" s="15"/>
      <c r="F34" s="15"/>
      <c r="G34" s="15"/>
      <c r="H34" s="44"/>
    </row>
    <row r="35" spans="2:8" ht="12.75">
      <c r="B35" s="61"/>
      <c r="C35" s="15"/>
      <c r="D35" s="15"/>
      <c r="E35" s="15"/>
      <c r="F35" s="15"/>
      <c r="G35" s="15"/>
      <c r="H35" s="44"/>
    </row>
    <row r="36" spans="2:8" ht="12.75">
      <c r="B36" s="61"/>
      <c r="C36" s="15"/>
      <c r="D36" s="15"/>
      <c r="E36" s="15"/>
      <c r="F36" s="15"/>
      <c r="G36" s="15"/>
      <c r="H36" s="44"/>
    </row>
    <row r="37" spans="2:8" ht="12.75">
      <c r="B37" s="61"/>
      <c r="C37" s="15"/>
      <c r="D37" s="15"/>
      <c r="E37" s="15"/>
      <c r="F37" s="15"/>
      <c r="G37" s="15"/>
      <c r="H37" s="44"/>
    </row>
    <row r="38" spans="2:8" ht="12.75">
      <c r="B38" s="61"/>
      <c r="C38" s="15"/>
      <c r="D38" s="15"/>
      <c r="E38" s="15"/>
      <c r="F38" s="15"/>
      <c r="G38" s="15"/>
      <c r="H38" s="44"/>
    </row>
    <row r="39" spans="2:8" ht="12.75">
      <c r="B39" s="61"/>
      <c r="C39" s="15"/>
      <c r="D39" s="15"/>
      <c r="E39" s="15"/>
      <c r="F39" s="15"/>
      <c r="G39" s="15"/>
      <c r="H39" s="44"/>
    </row>
    <row r="40" spans="2:8" ht="12.75">
      <c r="B40" s="61"/>
      <c r="C40" s="15"/>
      <c r="D40" s="15"/>
      <c r="E40" s="15"/>
      <c r="F40" s="15"/>
      <c r="G40" s="15"/>
      <c r="H40" s="44"/>
    </row>
    <row r="41" spans="2:8" ht="12.75">
      <c r="B41" s="61"/>
      <c r="C41" s="15"/>
      <c r="D41" s="15"/>
      <c r="E41" s="15"/>
      <c r="F41" s="15"/>
      <c r="G41" s="15"/>
      <c r="H41" s="44"/>
    </row>
    <row r="42" spans="2:8" ht="12.75">
      <c r="B42" s="14"/>
      <c r="C42" s="15"/>
      <c r="D42" s="15"/>
      <c r="E42" s="15"/>
      <c r="F42" s="15"/>
      <c r="G42" s="15"/>
      <c r="H42" s="44"/>
    </row>
    <row r="43" spans="2:8" ht="12.75">
      <c r="B43" s="4"/>
      <c r="C43" s="5"/>
      <c r="D43" s="5"/>
      <c r="E43" s="5"/>
      <c r="F43" s="66"/>
      <c r="G43" s="66"/>
      <c r="H43" s="72"/>
    </row>
    <row r="44" spans="2:8" ht="15.75" customHeight="1">
      <c r="B44" s="60"/>
      <c r="C44" s="70"/>
      <c r="D44" s="70"/>
      <c r="E44" s="70"/>
      <c r="F44" s="70"/>
      <c r="G44" s="70"/>
      <c r="H44" s="71"/>
    </row>
    <row r="45" spans="2:8" ht="12.75">
      <c r="B45" s="4"/>
      <c r="C45" s="5"/>
      <c r="D45" s="5"/>
      <c r="E45" s="5"/>
      <c r="F45" s="66"/>
      <c r="G45" s="66"/>
      <c r="H45" s="72"/>
    </row>
    <row r="46" spans="2:8" ht="12.75">
      <c r="B46" s="74"/>
      <c r="C46" s="75"/>
      <c r="D46" s="75"/>
      <c r="E46" s="75"/>
      <c r="F46" s="75"/>
      <c r="G46" s="75"/>
      <c r="H46" s="73"/>
    </row>
    <row r="47" spans="2:8" ht="12.75">
      <c r="B47" s="74"/>
      <c r="C47" s="76"/>
      <c r="D47" s="76"/>
      <c r="E47" s="76"/>
      <c r="F47" s="76"/>
      <c r="G47" s="76"/>
      <c r="H47" s="78"/>
    </row>
    <row r="48" spans="2:8" ht="12.75">
      <c r="B48" s="74"/>
      <c r="C48" s="68"/>
      <c r="D48" s="68"/>
      <c r="E48" s="68"/>
      <c r="F48" s="68"/>
      <c r="G48" s="69"/>
      <c r="H48" s="78"/>
    </row>
    <row r="49" spans="2:8" ht="12.75">
      <c r="B49" s="61"/>
      <c r="C49" s="15"/>
      <c r="D49" s="15"/>
      <c r="E49" s="15"/>
      <c r="F49" s="15"/>
      <c r="G49" s="15"/>
      <c r="H49" s="44"/>
    </row>
    <row r="50" spans="2:8" ht="12.75">
      <c r="B50" s="61"/>
      <c r="C50" s="15"/>
      <c r="D50" s="15"/>
      <c r="E50" s="15"/>
      <c r="F50" s="15"/>
      <c r="G50" s="15"/>
      <c r="H50" s="44"/>
    </row>
    <row r="51" spans="2:8" ht="12.75">
      <c r="B51" s="61"/>
      <c r="C51" s="15"/>
      <c r="D51" s="15"/>
      <c r="E51" s="15"/>
      <c r="F51" s="15"/>
      <c r="G51" s="15"/>
      <c r="H51" s="44"/>
    </row>
    <row r="52" spans="2:8" ht="12.75">
      <c r="B52" s="61"/>
      <c r="C52" s="15"/>
      <c r="D52" s="15"/>
      <c r="E52" s="15"/>
      <c r="F52" s="15"/>
      <c r="G52" s="15"/>
      <c r="H52" s="44"/>
    </row>
    <row r="53" spans="2:8" ht="12.75">
      <c r="B53" s="61"/>
      <c r="C53" s="15"/>
      <c r="D53" s="15"/>
      <c r="E53" s="15"/>
      <c r="F53" s="15"/>
      <c r="G53" s="15"/>
      <c r="H53" s="44"/>
    </row>
    <row r="54" spans="2:8" ht="12.75">
      <c r="B54" s="61"/>
      <c r="C54" s="15"/>
      <c r="D54" s="15"/>
      <c r="E54" s="15"/>
      <c r="F54" s="15"/>
      <c r="G54" s="15"/>
      <c r="H54" s="44"/>
    </row>
    <row r="55" spans="2:8" ht="12.75">
      <c r="B55" s="61"/>
      <c r="C55" s="15"/>
      <c r="D55" s="15"/>
      <c r="E55" s="15"/>
      <c r="F55" s="15"/>
      <c r="G55" s="15"/>
      <c r="H55" s="44"/>
    </row>
    <row r="56" spans="2:8" ht="12.75">
      <c r="B56" s="61"/>
      <c r="C56" s="15"/>
      <c r="D56" s="15"/>
      <c r="E56" s="15"/>
      <c r="F56" s="15"/>
      <c r="G56" s="15"/>
      <c r="H56" s="44"/>
    </row>
    <row r="57" spans="2:8" ht="12.75">
      <c r="B57" s="61"/>
      <c r="C57" s="15"/>
      <c r="D57" s="15"/>
      <c r="E57" s="15"/>
      <c r="F57" s="15"/>
      <c r="G57" s="15"/>
      <c r="H57" s="44"/>
    </row>
    <row r="58" spans="2:8" ht="12.75">
      <c r="B58" s="61"/>
      <c r="C58" s="15"/>
      <c r="D58" s="15"/>
      <c r="E58" s="15"/>
      <c r="F58" s="15"/>
      <c r="G58" s="15"/>
      <c r="H58" s="44"/>
    </row>
    <row r="59" spans="2:8" ht="12.75">
      <c r="B59" s="61"/>
      <c r="C59" s="15"/>
      <c r="D59" s="15"/>
      <c r="E59" s="15"/>
      <c r="F59" s="15"/>
      <c r="G59" s="15"/>
      <c r="H59" s="44"/>
    </row>
    <row r="60" spans="2:8" ht="12.75">
      <c r="B60" s="61"/>
      <c r="C60" s="15"/>
      <c r="D60" s="15"/>
      <c r="E60" s="15"/>
      <c r="F60" s="15"/>
      <c r="G60" s="15"/>
      <c r="H60" s="44"/>
    </row>
    <row r="61" spans="2:8" ht="12.75">
      <c r="B61" s="61"/>
      <c r="C61" s="15"/>
      <c r="D61" s="15"/>
      <c r="E61" s="15"/>
      <c r="F61" s="15"/>
      <c r="G61" s="15"/>
      <c r="H61" s="44"/>
    </row>
    <row r="62" spans="2:8" ht="12.75">
      <c r="B62" s="14"/>
      <c r="C62" s="15"/>
      <c r="D62" s="15"/>
      <c r="E62" s="15"/>
      <c r="F62" s="15"/>
      <c r="G62" s="15"/>
      <c r="H62" s="44"/>
    </row>
  </sheetData>
  <sheetProtection/>
  <mergeCells count="6">
    <mergeCell ref="H7:H8"/>
    <mergeCell ref="F6:G6"/>
    <mergeCell ref="F7:G7"/>
    <mergeCell ref="B6:B8"/>
    <mergeCell ref="C7:E7"/>
    <mergeCell ref="C6:E6"/>
  </mergeCells>
  <printOptions/>
  <pageMargins left="0.7874015748031497" right="0.7874015748031497" top="0.984251968503937" bottom="0.7874015748031497" header="0.3937007874015748" footer="0.3937007874015748"/>
  <pageSetup horizontalDpi="300" verticalDpi="300" orientation="portrait" paperSize="9" scale="80" r:id="rId1"/>
  <headerFooter alignWithMargins="0">
    <oddHeader>&amp;C&amp;"Times New Roman,Félkövér"&amp;12Ajánlatkérők 2017-2018. gázévi földgáz igénye
felhasználási helyenként a 2. rész tekintetében&amp;R&amp;"Times New Roman,Félkövér"&amp;12 1/B. sz. melléklet</oddHeader>
    <oddFooter>&amp;C&amp;12&amp;P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S62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4.5" style="0" customWidth="1"/>
    <col min="2" max="2" width="11.33203125" style="0" customWidth="1"/>
    <col min="8" max="8" width="12" style="0" customWidth="1"/>
  </cols>
  <sheetData>
    <row r="1" spans="1:2" ht="15.75" customHeight="1">
      <c r="A1" s="245"/>
      <c r="B1" s="60" t="s">
        <v>98</v>
      </c>
    </row>
    <row r="2" ht="12.75" customHeight="1"/>
    <row r="3" spans="2:8" ht="15.75" customHeight="1">
      <c r="B3" s="31" t="s">
        <v>99</v>
      </c>
      <c r="C3" s="32"/>
      <c r="D3" s="32"/>
      <c r="E3" s="32"/>
      <c r="F3" s="32"/>
      <c r="G3" s="32"/>
      <c r="H3" s="33"/>
    </row>
    <row r="4" spans="2:8" ht="12.75" customHeight="1">
      <c r="B4" s="4" t="s">
        <v>100</v>
      </c>
      <c r="C4" s="5"/>
      <c r="D4" s="5"/>
      <c r="E4" s="104"/>
      <c r="F4" s="97"/>
      <c r="G4" s="95"/>
      <c r="H4" s="81"/>
    </row>
    <row r="5" spans="2:8" ht="12.75" customHeight="1">
      <c r="B5" s="92" t="s">
        <v>101</v>
      </c>
      <c r="C5" s="90"/>
      <c r="D5" s="90"/>
      <c r="E5" s="96"/>
      <c r="F5" s="98"/>
      <c r="G5" s="88"/>
      <c r="H5" s="93"/>
    </row>
    <row r="6" spans="2:8" ht="25.5" customHeight="1">
      <c r="B6" s="290" t="s">
        <v>0</v>
      </c>
      <c r="C6" s="291" t="s">
        <v>1</v>
      </c>
      <c r="D6" s="291"/>
      <c r="E6" s="291"/>
      <c r="F6" s="291" t="s">
        <v>2</v>
      </c>
      <c r="G6" s="291"/>
      <c r="H6" s="8" t="s">
        <v>3</v>
      </c>
    </row>
    <row r="7" spans="2:19" ht="12.75" customHeight="1">
      <c r="B7" s="290"/>
      <c r="C7" s="299" t="s">
        <v>4</v>
      </c>
      <c r="D7" s="300"/>
      <c r="E7" s="301"/>
      <c r="F7" s="299" t="s">
        <v>5</v>
      </c>
      <c r="G7" s="300"/>
      <c r="H7" s="302" t="s">
        <v>6</v>
      </c>
      <c r="J7" s="133"/>
      <c r="K7" s="133"/>
      <c r="L7" s="133"/>
      <c r="M7" s="133"/>
      <c r="N7" s="133"/>
      <c r="O7" s="133"/>
      <c r="P7" s="133"/>
      <c r="Q7" s="133"/>
      <c r="R7" s="133"/>
      <c r="S7" s="133"/>
    </row>
    <row r="8" spans="2:19" ht="12.75" customHeight="1">
      <c r="B8" s="290"/>
      <c r="C8" s="9" t="s">
        <v>7</v>
      </c>
      <c r="D8" s="9" t="s">
        <v>8</v>
      </c>
      <c r="E8" s="9" t="s">
        <v>9</v>
      </c>
      <c r="F8" s="9" t="s">
        <v>10</v>
      </c>
      <c r="G8" s="10" t="s">
        <v>9</v>
      </c>
      <c r="H8" s="303"/>
      <c r="J8" s="133"/>
      <c r="K8" s="133"/>
      <c r="L8" s="133"/>
      <c r="M8" s="133"/>
      <c r="N8" s="133"/>
      <c r="O8" s="133"/>
      <c r="P8" s="133"/>
      <c r="Q8" s="133"/>
      <c r="R8" s="133"/>
      <c r="S8" s="133"/>
    </row>
    <row r="9" spans="2:19" ht="12.75">
      <c r="B9" s="11" t="s">
        <v>14</v>
      </c>
      <c r="C9" s="12">
        <f aca="true" t="shared" si="0" ref="C9:C21">+E9*1.6</f>
        <v>1.5600000000000003</v>
      </c>
      <c r="D9" s="12">
        <v>1.3</v>
      </c>
      <c r="E9" s="12">
        <f>D9*0.75</f>
        <v>0.9750000000000001</v>
      </c>
      <c r="F9" s="42">
        <v>0.08666666666666667</v>
      </c>
      <c r="G9" s="42">
        <v>0.020967741935483872</v>
      </c>
      <c r="H9" s="28">
        <v>65</v>
      </c>
      <c r="I9" s="30"/>
      <c r="J9" s="233"/>
      <c r="K9" s="30"/>
      <c r="M9" s="30"/>
      <c r="O9" s="133"/>
      <c r="P9" s="134"/>
      <c r="Q9" s="135"/>
      <c r="R9" s="133"/>
      <c r="S9" s="133"/>
    </row>
    <row r="10" spans="2:19" ht="12.75">
      <c r="B10" s="11" t="s">
        <v>15</v>
      </c>
      <c r="C10" s="12">
        <f t="shared" si="0"/>
        <v>4.800000000000001</v>
      </c>
      <c r="D10" s="12">
        <v>4</v>
      </c>
      <c r="E10" s="12">
        <f>D10*0.75</f>
        <v>3</v>
      </c>
      <c r="F10" s="42">
        <v>0.3076923076923077</v>
      </c>
      <c r="G10" s="42">
        <v>0.06060606060606061</v>
      </c>
      <c r="H10" s="28">
        <v>65</v>
      </c>
      <c r="I10" s="30"/>
      <c r="J10" s="233"/>
      <c r="K10" s="30"/>
      <c r="M10" s="30"/>
      <c r="O10" s="133"/>
      <c r="P10" s="134"/>
      <c r="Q10" s="135"/>
      <c r="R10" s="133"/>
      <c r="S10" s="133"/>
    </row>
    <row r="11" spans="2:19" ht="12.75">
      <c r="B11" s="11" t="s">
        <v>16</v>
      </c>
      <c r="C11" s="12">
        <f t="shared" si="0"/>
        <v>6.6000000000000005</v>
      </c>
      <c r="D11" s="12">
        <v>5.5</v>
      </c>
      <c r="E11" s="12">
        <f>D11*0.75</f>
        <v>4.125</v>
      </c>
      <c r="F11" s="42">
        <v>0.4230769230769231</v>
      </c>
      <c r="G11" s="42">
        <v>0.07857142857142857</v>
      </c>
      <c r="H11" s="28">
        <v>65</v>
      </c>
      <c r="I11" s="30"/>
      <c r="J11" s="233"/>
      <c r="K11" s="30"/>
      <c r="M11" s="30"/>
      <c r="O11" s="133"/>
      <c r="P11" s="134"/>
      <c r="Q11" s="134"/>
      <c r="R11" s="133"/>
      <c r="S11" s="133"/>
    </row>
    <row r="12" spans="2:19" ht="12.75">
      <c r="B12" s="11" t="s">
        <v>17</v>
      </c>
      <c r="C12" s="12">
        <f t="shared" si="0"/>
        <v>11.160000000000002</v>
      </c>
      <c r="D12" s="12">
        <v>9.3</v>
      </c>
      <c r="E12" s="12">
        <f aca="true" t="shared" si="1" ref="E12:E21">D12*0.75</f>
        <v>6.9750000000000005</v>
      </c>
      <c r="F12" s="42">
        <v>0.6642857142857144</v>
      </c>
      <c r="G12" s="42">
        <v>0.13880597014925375</v>
      </c>
      <c r="H12" s="28">
        <v>65</v>
      </c>
      <c r="I12" s="30"/>
      <c r="J12" s="233"/>
      <c r="K12" s="30"/>
      <c r="M12" s="30"/>
      <c r="O12" s="133"/>
      <c r="P12" s="134"/>
      <c r="Q12" s="134"/>
      <c r="R12" s="133"/>
      <c r="S12" s="133"/>
    </row>
    <row r="13" spans="2:19" ht="12.75">
      <c r="B13" s="11" t="s">
        <v>18</v>
      </c>
      <c r="C13" s="12">
        <f t="shared" si="0"/>
        <v>6.840000000000001</v>
      </c>
      <c r="D13" s="12">
        <v>5.7</v>
      </c>
      <c r="E13" s="12">
        <f t="shared" si="1"/>
        <v>4.275</v>
      </c>
      <c r="F13" s="42">
        <v>0.43846153846153846</v>
      </c>
      <c r="G13" s="42">
        <v>0.0876923076923077</v>
      </c>
      <c r="H13" s="28">
        <v>65</v>
      </c>
      <c r="I13" s="30"/>
      <c r="J13" s="233"/>
      <c r="K13" s="30"/>
      <c r="M13" s="30"/>
      <c r="O13" s="133"/>
      <c r="P13" s="134"/>
      <c r="Q13" s="135"/>
      <c r="R13" s="133"/>
      <c r="S13" s="133"/>
    </row>
    <row r="14" spans="2:19" ht="12.75">
      <c r="B14" s="11" t="s">
        <v>19</v>
      </c>
      <c r="C14" s="12">
        <f t="shared" si="0"/>
        <v>3.9599999999999995</v>
      </c>
      <c r="D14" s="12">
        <v>3.3</v>
      </c>
      <c r="E14" s="12">
        <f t="shared" si="1"/>
        <v>2.4749999999999996</v>
      </c>
      <c r="F14" s="42">
        <v>0.25384615384615383</v>
      </c>
      <c r="G14" s="42">
        <v>0.0515625</v>
      </c>
      <c r="H14" s="28">
        <v>65</v>
      </c>
      <c r="I14" s="30"/>
      <c r="J14" s="233"/>
      <c r="K14" s="30"/>
      <c r="M14" s="30"/>
      <c r="O14" s="133"/>
      <c r="P14" s="134"/>
      <c r="Q14" s="135"/>
      <c r="R14" s="133"/>
      <c r="S14" s="133"/>
    </row>
    <row r="15" spans="2:19" ht="12.75">
      <c r="B15" s="11"/>
      <c r="C15" s="12"/>
      <c r="D15" s="12"/>
      <c r="E15" s="12"/>
      <c r="F15" s="42"/>
      <c r="G15" s="42"/>
      <c r="H15" s="28"/>
      <c r="I15" s="30"/>
      <c r="J15" s="233"/>
      <c r="K15" s="30"/>
      <c r="M15" s="30"/>
      <c r="O15" s="133"/>
      <c r="P15" s="134"/>
      <c r="Q15" s="135"/>
      <c r="R15" s="133"/>
      <c r="S15" s="133"/>
    </row>
    <row r="16" spans="2:19" ht="12.75">
      <c r="B16" s="11" t="s">
        <v>20</v>
      </c>
      <c r="C16" s="12">
        <f t="shared" si="0"/>
        <v>0.8399999999999999</v>
      </c>
      <c r="D16" s="12">
        <v>0.7</v>
      </c>
      <c r="E16" s="12">
        <f t="shared" si="1"/>
        <v>0.5249999999999999</v>
      </c>
      <c r="F16" s="42">
        <v>0.06363636363636363</v>
      </c>
      <c r="G16" s="42">
        <v>0</v>
      </c>
      <c r="H16" s="28">
        <v>65</v>
      </c>
      <c r="I16" s="30"/>
      <c r="J16" s="234"/>
      <c r="K16" s="30"/>
      <c r="M16" s="30"/>
      <c r="O16" s="133"/>
      <c r="P16" s="134"/>
      <c r="Q16" s="135"/>
      <c r="R16" s="133"/>
      <c r="S16" s="133"/>
    </row>
    <row r="17" spans="2:19" ht="12.75">
      <c r="B17" s="11" t="s">
        <v>21</v>
      </c>
      <c r="C17" s="12">
        <f t="shared" si="0"/>
        <v>0</v>
      </c>
      <c r="D17" s="12">
        <v>0</v>
      </c>
      <c r="E17" s="12">
        <f t="shared" si="1"/>
        <v>0</v>
      </c>
      <c r="F17" s="42">
        <v>0</v>
      </c>
      <c r="G17" s="42">
        <v>0</v>
      </c>
      <c r="H17" s="28">
        <v>65</v>
      </c>
      <c r="I17" s="30"/>
      <c r="J17" s="233"/>
      <c r="K17" s="30"/>
      <c r="M17" s="30"/>
      <c r="O17" s="133"/>
      <c r="P17" s="134"/>
      <c r="Q17" s="135"/>
      <c r="R17" s="133"/>
      <c r="S17" s="133"/>
    </row>
    <row r="18" spans="2:19" ht="12.75">
      <c r="B18" s="11" t="s">
        <v>22</v>
      </c>
      <c r="C18" s="12">
        <f t="shared" si="0"/>
        <v>0</v>
      </c>
      <c r="D18" s="12">
        <v>0</v>
      </c>
      <c r="E18" s="12">
        <f t="shared" si="1"/>
        <v>0</v>
      </c>
      <c r="F18" s="42">
        <v>0</v>
      </c>
      <c r="G18" s="42">
        <v>0</v>
      </c>
      <c r="H18" s="28">
        <v>65</v>
      </c>
      <c r="I18" s="30"/>
      <c r="J18" s="233"/>
      <c r="K18" s="30"/>
      <c r="M18" s="30"/>
      <c r="O18" s="133"/>
      <c r="P18" s="134"/>
      <c r="Q18" s="136"/>
      <c r="R18" s="133"/>
      <c r="S18" s="133"/>
    </row>
    <row r="19" spans="2:19" ht="12.75">
      <c r="B19" s="11" t="s">
        <v>11</v>
      </c>
      <c r="C19" s="12">
        <f t="shared" si="0"/>
        <v>0</v>
      </c>
      <c r="D19" s="12">
        <v>0</v>
      </c>
      <c r="E19" s="12">
        <f t="shared" si="1"/>
        <v>0</v>
      </c>
      <c r="F19" s="42">
        <v>0</v>
      </c>
      <c r="G19" s="42">
        <v>0</v>
      </c>
      <c r="H19" s="28">
        <v>65</v>
      </c>
      <c r="I19" s="30"/>
      <c r="J19" s="233"/>
      <c r="K19" s="30"/>
      <c r="M19" s="30"/>
      <c r="O19" s="133"/>
      <c r="P19" s="134"/>
      <c r="Q19" s="136"/>
      <c r="R19" s="133"/>
      <c r="S19" s="133"/>
    </row>
    <row r="20" spans="2:19" ht="12.75">
      <c r="B20" s="11" t="s">
        <v>12</v>
      </c>
      <c r="C20" s="12">
        <f t="shared" si="0"/>
        <v>0</v>
      </c>
      <c r="D20" s="12">
        <v>0</v>
      </c>
      <c r="E20" s="12">
        <f t="shared" si="1"/>
        <v>0</v>
      </c>
      <c r="F20" s="42">
        <v>0</v>
      </c>
      <c r="G20" s="42">
        <v>0</v>
      </c>
      <c r="H20" s="28">
        <v>65</v>
      </c>
      <c r="I20" s="30"/>
      <c r="J20" s="233"/>
      <c r="K20" s="30"/>
      <c r="M20" s="30"/>
      <c r="O20" s="133"/>
      <c r="P20" s="134"/>
      <c r="Q20" s="136"/>
      <c r="R20" s="133"/>
      <c r="S20" s="133"/>
    </row>
    <row r="21" spans="2:19" ht="12.75">
      <c r="B21" s="11" t="s">
        <v>13</v>
      </c>
      <c r="C21" s="12">
        <f t="shared" si="0"/>
        <v>0.24000000000000005</v>
      </c>
      <c r="D21" s="12">
        <v>0.2</v>
      </c>
      <c r="E21" s="12">
        <f t="shared" si="1"/>
        <v>0.15000000000000002</v>
      </c>
      <c r="F21" s="42">
        <v>0.02</v>
      </c>
      <c r="G21" s="42">
        <v>0</v>
      </c>
      <c r="H21" s="28">
        <v>65</v>
      </c>
      <c r="I21" s="30"/>
      <c r="J21" s="233"/>
      <c r="K21" s="30"/>
      <c r="M21" s="30"/>
      <c r="O21" s="133"/>
      <c r="P21" s="134"/>
      <c r="Q21" s="136"/>
      <c r="R21" s="133"/>
      <c r="S21" s="133"/>
    </row>
    <row r="22" spans="2:19" ht="12.75">
      <c r="B22" s="120" t="s">
        <v>23</v>
      </c>
      <c r="C22" s="119">
        <f>SUM(C9:C21)</f>
        <v>36.00000000000001</v>
      </c>
      <c r="D22" s="119">
        <f>SUM(D9:D21)</f>
        <v>30</v>
      </c>
      <c r="E22" s="119">
        <f>SUM(E9:E21)</f>
        <v>22.5</v>
      </c>
      <c r="F22" s="12"/>
      <c r="G22" s="12"/>
      <c r="H22" s="13"/>
      <c r="I22" s="30"/>
      <c r="J22" s="133"/>
      <c r="K22" s="133"/>
      <c r="L22" s="133"/>
      <c r="M22" s="243"/>
      <c r="N22" s="133"/>
      <c r="O22" s="133"/>
      <c r="P22" s="134"/>
      <c r="Q22" s="133"/>
      <c r="R22" s="133"/>
      <c r="S22" s="133"/>
    </row>
    <row r="23" spans="10:19" ht="12.75">
      <c r="J23" s="243"/>
      <c r="K23" s="133"/>
      <c r="L23" s="133"/>
      <c r="M23" s="243"/>
      <c r="N23" s="133"/>
      <c r="O23" s="133"/>
      <c r="P23" s="133"/>
      <c r="Q23" s="133"/>
      <c r="R23" s="133"/>
      <c r="S23" s="133"/>
    </row>
    <row r="24" spans="2:19" ht="12.75" customHeight="1">
      <c r="B24" s="61"/>
      <c r="C24" s="15"/>
      <c r="D24" s="15"/>
      <c r="E24" s="15"/>
      <c r="F24" s="124"/>
      <c r="G24" s="124"/>
      <c r="H24" s="125"/>
      <c r="J24" s="133"/>
      <c r="K24" s="133"/>
      <c r="L24" s="133"/>
      <c r="M24" s="133"/>
      <c r="N24" s="133"/>
      <c r="O24" s="133"/>
      <c r="P24" s="133"/>
      <c r="Q24" s="133"/>
      <c r="R24" s="133"/>
      <c r="S24" s="133"/>
    </row>
    <row r="25" spans="2:19" ht="12.75">
      <c r="B25" s="4"/>
      <c r="C25" s="5"/>
      <c r="D25" s="5"/>
      <c r="E25" s="5"/>
      <c r="F25" s="66"/>
      <c r="G25" s="66"/>
      <c r="H25" s="72"/>
      <c r="J25" s="133"/>
      <c r="K25" s="133"/>
      <c r="L25" s="133"/>
      <c r="M25" s="133"/>
      <c r="N25" s="133"/>
      <c r="O25" s="133"/>
      <c r="P25" s="133"/>
      <c r="Q25" s="133"/>
      <c r="R25" s="133"/>
      <c r="S25" s="133"/>
    </row>
    <row r="26" spans="2:19" ht="12.75">
      <c r="B26" s="74"/>
      <c r="C26" s="75"/>
      <c r="D26" s="75"/>
      <c r="E26" s="75"/>
      <c r="F26" s="75"/>
      <c r="G26" s="75"/>
      <c r="H26" s="73"/>
      <c r="J26" s="133"/>
      <c r="K26" s="133"/>
      <c r="L26" s="133"/>
      <c r="M26" s="133"/>
      <c r="N26" s="133"/>
      <c r="O26" s="133"/>
      <c r="P26" s="133"/>
      <c r="Q26" s="133"/>
      <c r="R26" s="133"/>
      <c r="S26" s="133"/>
    </row>
    <row r="27" spans="2:19" ht="12.75">
      <c r="B27" s="74"/>
      <c r="C27" s="76"/>
      <c r="D27" s="76"/>
      <c r="E27" s="76"/>
      <c r="F27" s="76"/>
      <c r="G27" s="76"/>
      <c r="H27" s="78"/>
      <c r="J27" s="133"/>
      <c r="K27" s="133"/>
      <c r="L27" s="133"/>
      <c r="M27" s="133"/>
      <c r="N27" s="133"/>
      <c r="O27" s="133"/>
      <c r="P27" s="133"/>
      <c r="Q27" s="133"/>
      <c r="R27" s="133"/>
      <c r="S27" s="133"/>
    </row>
    <row r="28" spans="2:8" ht="12.75">
      <c r="B28" s="74"/>
      <c r="C28" s="68"/>
      <c r="D28" s="68"/>
      <c r="E28" s="68"/>
      <c r="F28" s="68"/>
      <c r="G28" s="69"/>
      <c r="H28" s="78"/>
    </row>
    <row r="29" spans="2:8" ht="12.75">
      <c r="B29" s="61"/>
      <c r="C29" s="15"/>
      <c r="D29" s="15"/>
      <c r="E29" s="15"/>
      <c r="F29" s="15"/>
      <c r="G29" s="15"/>
      <c r="H29" s="44"/>
    </row>
    <row r="30" spans="2:8" ht="12.75">
      <c r="B30" s="61"/>
      <c r="C30" s="15"/>
      <c r="D30" s="15"/>
      <c r="E30" s="15"/>
      <c r="F30" s="15"/>
      <c r="G30" s="15"/>
      <c r="H30" s="44"/>
    </row>
    <row r="31" spans="2:8" ht="12.75">
      <c r="B31" s="61"/>
      <c r="C31" s="15"/>
      <c r="D31" s="15"/>
      <c r="E31" s="15"/>
      <c r="F31" s="15"/>
      <c r="G31" s="15"/>
      <c r="H31" s="44"/>
    </row>
    <row r="32" spans="2:8" ht="12.75">
      <c r="B32" s="61"/>
      <c r="C32" s="15"/>
      <c r="D32" s="15"/>
      <c r="E32" s="15"/>
      <c r="F32" s="15"/>
      <c r="G32" s="15"/>
      <c r="H32" s="44"/>
    </row>
    <row r="33" spans="2:8" ht="12.75">
      <c r="B33" s="61"/>
      <c r="C33" s="15"/>
      <c r="D33" s="15"/>
      <c r="E33" s="15"/>
      <c r="F33" s="15"/>
      <c r="G33" s="15"/>
      <c r="H33" s="44"/>
    </row>
    <row r="34" spans="2:8" ht="12.75">
      <c r="B34" s="61"/>
      <c r="C34" s="15"/>
      <c r="D34" s="15"/>
      <c r="E34" s="15"/>
      <c r="F34" s="15"/>
      <c r="G34" s="15"/>
      <c r="H34" s="44"/>
    </row>
    <row r="35" spans="2:8" ht="12.75">
      <c r="B35" s="61"/>
      <c r="C35" s="15"/>
      <c r="D35" s="15"/>
      <c r="E35" s="15"/>
      <c r="F35" s="15"/>
      <c r="G35" s="15"/>
      <c r="H35" s="44"/>
    </row>
    <row r="36" spans="2:8" ht="12.75">
      <c r="B36" s="61"/>
      <c r="C36" s="15"/>
      <c r="D36" s="15"/>
      <c r="E36" s="15"/>
      <c r="F36" s="15"/>
      <c r="G36" s="15"/>
      <c r="H36" s="44"/>
    </row>
    <row r="37" spans="2:8" ht="12.75">
      <c r="B37" s="61"/>
      <c r="C37" s="15"/>
      <c r="D37" s="15"/>
      <c r="E37" s="15"/>
      <c r="F37" s="15"/>
      <c r="G37" s="15"/>
      <c r="H37" s="44"/>
    </row>
    <row r="38" spans="2:8" ht="12.75">
      <c r="B38" s="61"/>
      <c r="C38" s="15"/>
      <c r="D38" s="15"/>
      <c r="E38" s="15"/>
      <c r="F38" s="15"/>
      <c r="G38" s="15"/>
      <c r="H38" s="44"/>
    </row>
    <row r="39" spans="2:8" ht="12.75">
      <c r="B39" s="61"/>
      <c r="C39" s="15"/>
      <c r="D39" s="15"/>
      <c r="E39" s="15"/>
      <c r="F39" s="15"/>
      <c r="G39" s="15"/>
      <c r="H39" s="44"/>
    </row>
    <row r="40" spans="2:8" ht="12.75">
      <c r="B40" s="61"/>
      <c r="C40" s="15"/>
      <c r="D40" s="15"/>
      <c r="E40" s="15"/>
      <c r="F40" s="15"/>
      <c r="G40" s="15"/>
      <c r="H40" s="44"/>
    </row>
    <row r="41" spans="2:8" ht="12.75">
      <c r="B41" s="61"/>
      <c r="C41" s="15"/>
      <c r="D41" s="15"/>
      <c r="E41" s="15"/>
      <c r="F41" s="15"/>
      <c r="G41" s="15"/>
      <c r="H41" s="44"/>
    </row>
    <row r="42" spans="2:8" ht="12.75">
      <c r="B42" s="14"/>
      <c r="C42" s="15"/>
      <c r="D42" s="15"/>
      <c r="E42" s="15"/>
      <c r="F42" s="15"/>
      <c r="G42" s="15"/>
      <c r="H42" s="44"/>
    </row>
    <row r="43" spans="2:8" ht="12.75">
      <c r="B43" s="4"/>
      <c r="C43" s="5"/>
      <c r="D43" s="5"/>
      <c r="E43" s="5"/>
      <c r="F43" s="66"/>
      <c r="G43" s="66"/>
      <c r="H43" s="72"/>
    </row>
    <row r="44" spans="2:8" ht="15.75" customHeight="1">
      <c r="B44" s="60"/>
      <c r="C44" s="70"/>
      <c r="D44" s="70"/>
      <c r="E44" s="70"/>
      <c r="F44" s="70"/>
      <c r="G44" s="70"/>
      <c r="H44" s="71"/>
    </row>
    <row r="45" spans="2:8" ht="12.75">
      <c r="B45" s="4"/>
      <c r="C45" s="5"/>
      <c r="D45" s="5"/>
      <c r="E45" s="5"/>
      <c r="F45" s="66"/>
      <c r="G45" s="66"/>
      <c r="H45" s="72"/>
    </row>
    <row r="46" spans="2:8" ht="12.75">
      <c r="B46" s="74"/>
      <c r="C46" s="75"/>
      <c r="D46" s="75"/>
      <c r="E46" s="75"/>
      <c r="F46" s="75"/>
      <c r="G46" s="75"/>
      <c r="H46" s="73"/>
    </row>
    <row r="47" spans="2:8" ht="12.75">
      <c r="B47" s="74"/>
      <c r="C47" s="76"/>
      <c r="D47" s="76"/>
      <c r="E47" s="76"/>
      <c r="F47" s="76"/>
      <c r="G47" s="76"/>
      <c r="H47" s="78"/>
    </row>
    <row r="48" spans="2:8" ht="12.75">
      <c r="B48" s="74"/>
      <c r="C48" s="68"/>
      <c r="D48" s="68"/>
      <c r="E48" s="68"/>
      <c r="F48" s="68"/>
      <c r="G48" s="69"/>
      <c r="H48" s="78"/>
    </row>
    <row r="49" spans="2:8" ht="12.75">
      <c r="B49" s="61"/>
      <c r="C49" s="15"/>
      <c r="D49" s="15"/>
      <c r="E49" s="15"/>
      <c r="F49" s="15"/>
      <c r="G49" s="15"/>
      <c r="H49" s="44"/>
    </row>
    <row r="50" spans="2:8" ht="12.75">
      <c r="B50" s="61"/>
      <c r="C50" s="15"/>
      <c r="D50" s="15"/>
      <c r="E50" s="15"/>
      <c r="F50" s="15"/>
      <c r="G50" s="15"/>
      <c r="H50" s="44"/>
    </row>
    <row r="51" spans="2:8" ht="12.75">
      <c r="B51" s="61"/>
      <c r="C51" s="15"/>
      <c r="D51" s="15"/>
      <c r="E51" s="15"/>
      <c r="F51" s="15"/>
      <c r="G51" s="15"/>
      <c r="H51" s="44"/>
    </row>
    <row r="52" spans="2:8" ht="12.75">
      <c r="B52" s="61"/>
      <c r="C52" s="15"/>
      <c r="D52" s="15"/>
      <c r="E52" s="15"/>
      <c r="F52" s="15"/>
      <c r="G52" s="15"/>
      <c r="H52" s="44"/>
    </row>
    <row r="53" spans="2:8" ht="12.75">
      <c r="B53" s="61"/>
      <c r="C53" s="15"/>
      <c r="D53" s="15"/>
      <c r="E53" s="15"/>
      <c r="F53" s="15"/>
      <c r="G53" s="15"/>
      <c r="H53" s="44"/>
    </row>
    <row r="54" spans="2:8" ht="12.75">
      <c r="B54" s="61"/>
      <c r="C54" s="15"/>
      <c r="D54" s="15"/>
      <c r="E54" s="15"/>
      <c r="F54" s="15"/>
      <c r="G54" s="15"/>
      <c r="H54" s="44"/>
    </row>
    <row r="55" spans="2:8" ht="12.75">
      <c r="B55" s="61"/>
      <c r="C55" s="15"/>
      <c r="D55" s="15"/>
      <c r="E55" s="15"/>
      <c r="F55" s="15"/>
      <c r="G55" s="15"/>
      <c r="H55" s="44"/>
    </row>
    <row r="56" spans="2:8" ht="12.75">
      <c r="B56" s="61"/>
      <c r="C56" s="15"/>
      <c r="D56" s="15"/>
      <c r="E56" s="15"/>
      <c r="F56" s="15"/>
      <c r="G56" s="15"/>
      <c r="H56" s="44"/>
    </row>
    <row r="57" spans="2:8" ht="12.75">
      <c r="B57" s="61"/>
      <c r="C57" s="15"/>
      <c r="D57" s="15"/>
      <c r="E57" s="15"/>
      <c r="F57" s="15"/>
      <c r="G57" s="15"/>
      <c r="H57" s="44"/>
    </row>
    <row r="58" spans="2:8" ht="12.75">
      <c r="B58" s="61"/>
      <c r="C58" s="15"/>
      <c r="D58" s="15"/>
      <c r="E58" s="15"/>
      <c r="F58" s="15"/>
      <c r="G58" s="15"/>
      <c r="H58" s="44"/>
    </row>
    <row r="59" spans="2:8" ht="12.75">
      <c r="B59" s="61"/>
      <c r="C59" s="15"/>
      <c r="D59" s="15"/>
      <c r="E59" s="15"/>
      <c r="F59" s="15"/>
      <c r="G59" s="15"/>
      <c r="H59" s="44"/>
    </row>
    <row r="60" spans="2:8" ht="12.75">
      <c r="B60" s="61"/>
      <c r="C60" s="15"/>
      <c r="D60" s="15"/>
      <c r="E60" s="15"/>
      <c r="F60" s="15"/>
      <c r="G60" s="15"/>
      <c r="H60" s="44"/>
    </row>
    <row r="61" spans="2:8" ht="12.75">
      <c r="B61" s="61"/>
      <c r="C61" s="15"/>
      <c r="D61" s="15"/>
      <c r="E61" s="15"/>
      <c r="F61" s="15"/>
      <c r="G61" s="15"/>
      <c r="H61" s="44"/>
    </row>
    <row r="62" spans="2:8" ht="12.75">
      <c r="B62" s="14"/>
      <c r="C62" s="15"/>
      <c r="D62" s="15"/>
      <c r="E62" s="15"/>
      <c r="F62" s="15"/>
      <c r="G62" s="15"/>
      <c r="H62" s="44"/>
    </row>
  </sheetData>
  <sheetProtection/>
  <mergeCells count="6">
    <mergeCell ref="H7:H8"/>
    <mergeCell ref="B6:B8"/>
    <mergeCell ref="C6:E6"/>
    <mergeCell ref="F6:G6"/>
    <mergeCell ref="C7:E7"/>
    <mergeCell ref="F7:G7"/>
  </mergeCells>
  <printOptions/>
  <pageMargins left="0.7874015748031497" right="0.7874015748031497" top="0.984251968503937" bottom="0.7874015748031497" header="0.3937007874015748" footer="0.3937007874015748"/>
  <pageSetup horizontalDpi="300" verticalDpi="300" orientation="portrait" paperSize="9" scale="80" r:id="rId1"/>
  <headerFooter alignWithMargins="0">
    <oddHeader>&amp;C&amp;"Times New Roman,Félkövér"&amp;12Ajánlatkérők 2017-2018. gázévi földgáz igénye
felhasználási helyenként a 2. rész tekintetében&amp;R&amp;"Times New Roman,Félkövér"&amp;12 1/B. sz. melléklet</oddHeader>
    <oddFooter>&amp;C&amp;12&amp;P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P70"/>
  <sheetViews>
    <sheetView workbookViewId="0" topLeftCell="A1">
      <selection activeCell="A1" sqref="A1"/>
    </sheetView>
  </sheetViews>
  <sheetFormatPr defaultColWidth="9.33203125" defaultRowHeight="12.75"/>
  <cols>
    <col min="1" max="1" width="4.5" style="0" customWidth="1"/>
    <col min="2" max="2" width="11.33203125" style="0" customWidth="1"/>
    <col min="8" max="8" width="12" style="0" customWidth="1"/>
    <col min="9" max="11" width="9.33203125" style="160" customWidth="1"/>
    <col min="12" max="12" width="9.66015625" style="160" bestFit="1" customWidth="1"/>
    <col min="13" max="15" width="9.33203125" style="160" customWidth="1"/>
  </cols>
  <sheetData>
    <row r="1" spans="1:2" ht="15.75" customHeight="1">
      <c r="A1" s="245"/>
      <c r="B1" s="1" t="s">
        <v>29</v>
      </c>
    </row>
    <row r="2" spans="2:8" ht="12.75" customHeight="1">
      <c r="B2" s="1"/>
      <c r="C2" s="2"/>
      <c r="D2" s="2"/>
      <c r="E2" s="2"/>
      <c r="F2" s="2"/>
      <c r="G2" s="2"/>
      <c r="H2" s="3"/>
    </row>
    <row r="3" spans="2:8" ht="15.75" customHeight="1">
      <c r="B3" s="31" t="s">
        <v>103</v>
      </c>
      <c r="C3" s="32"/>
      <c r="D3" s="32"/>
      <c r="E3" s="32"/>
      <c r="F3" s="32"/>
      <c r="G3" s="32"/>
      <c r="H3" s="33"/>
    </row>
    <row r="4" spans="2:8" ht="12.75">
      <c r="B4" s="34" t="s">
        <v>128</v>
      </c>
      <c r="C4" s="35"/>
      <c r="D4" s="35"/>
      <c r="E4" s="35"/>
      <c r="F4" s="36"/>
      <c r="G4" s="36"/>
      <c r="H4" s="37"/>
    </row>
    <row r="5" spans="2:8" ht="12.75">
      <c r="B5" s="92" t="s">
        <v>107</v>
      </c>
      <c r="C5" s="35"/>
      <c r="D5" s="35"/>
      <c r="E5" s="35"/>
      <c r="F5" s="36"/>
      <c r="G5" s="36"/>
      <c r="H5" s="37"/>
    </row>
    <row r="6" spans="2:8" ht="25.5">
      <c r="B6" s="295" t="s">
        <v>0</v>
      </c>
      <c r="C6" s="296" t="s">
        <v>1</v>
      </c>
      <c r="D6" s="296"/>
      <c r="E6" s="296"/>
      <c r="F6" s="296" t="s">
        <v>2</v>
      </c>
      <c r="G6" s="296"/>
      <c r="H6" s="38" t="s">
        <v>3</v>
      </c>
    </row>
    <row r="7" spans="2:16" ht="12.75">
      <c r="B7" s="295"/>
      <c r="C7" s="320" t="s">
        <v>4</v>
      </c>
      <c r="D7" s="321"/>
      <c r="E7" s="322"/>
      <c r="F7" s="320" t="s">
        <v>5</v>
      </c>
      <c r="G7" s="321"/>
      <c r="H7" s="318" t="s">
        <v>6</v>
      </c>
      <c r="J7" s="82"/>
      <c r="P7" s="160"/>
    </row>
    <row r="8" spans="2:16" ht="12.75">
      <c r="B8" s="295"/>
      <c r="C8" s="39" t="s">
        <v>7</v>
      </c>
      <c r="D8" s="39" t="s">
        <v>8</v>
      </c>
      <c r="E8" s="39" t="s">
        <v>9</v>
      </c>
      <c r="F8" s="39" t="s">
        <v>10</v>
      </c>
      <c r="G8" s="40" t="s">
        <v>9</v>
      </c>
      <c r="H8" s="319"/>
      <c r="J8" s="82"/>
      <c r="P8" s="160"/>
    </row>
    <row r="9" spans="2:16" ht="12.75">
      <c r="B9" s="41" t="s">
        <v>14</v>
      </c>
      <c r="C9" s="42">
        <f aca="true" t="shared" si="0" ref="C9:C18">+E9*1.6</f>
        <v>25.200000000000003</v>
      </c>
      <c r="D9" s="42">
        <v>21</v>
      </c>
      <c r="E9" s="42">
        <f>D9*0.75</f>
        <v>15.75</v>
      </c>
      <c r="F9" s="42">
        <v>1.5</v>
      </c>
      <c r="G9" s="42">
        <v>0.3</v>
      </c>
      <c r="H9" s="28">
        <v>100</v>
      </c>
      <c r="J9" s="233"/>
      <c r="K9" s="30"/>
      <c r="L9"/>
      <c r="M9" s="30"/>
      <c r="N9"/>
      <c r="O9" s="162"/>
      <c r="P9" s="160"/>
    </row>
    <row r="10" spans="2:16" ht="12.75">
      <c r="B10" s="41" t="s">
        <v>15</v>
      </c>
      <c r="C10" s="42">
        <f t="shared" si="0"/>
        <v>33.6</v>
      </c>
      <c r="D10" s="42">
        <v>28</v>
      </c>
      <c r="E10" s="42">
        <f>D10*0.75</f>
        <v>21</v>
      </c>
      <c r="F10" s="42">
        <v>1.5</v>
      </c>
      <c r="G10" s="42">
        <v>0.3</v>
      </c>
      <c r="H10" s="28">
        <v>100</v>
      </c>
      <c r="J10" s="233"/>
      <c r="K10" s="30"/>
      <c r="L10"/>
      <c r="M10" s="30"/>
      <c r="N10"/>
      <c r="O10" s="162"/>
      <c r="P10" s="160"/>
    </row>
    <row r="11" spans="2:16" ht="12.75">
      <c r="B11" s="41" t="s">
        <v>16</v>
      </c>
      <c r="C11" s="42">
        <f t="shared" si="0"/>
        <v>37.800000000000004</v>
      </c>
      <c r="D11" s="42">
        <v>31.5</v>
      </c>
      <c r="E11" s="42">
        <f>D11*0.75</f>
        <v>23.625</v>
      </c>
      <c r="F11" s="42">
        <v>1.5</v>
      </c>
      <c r="G11" s="42">
        <v>0.3</v>
      </c>
      <c r="H11" s="28">
        <v>100</v>
      </c>
      <c r="J11" s="233"/>
      <c r="K11" s="30"/>
      <c r="L11"/>
      <c r="M11" s="30"/>
      <c r="N11"/>
      <c r="O11" s="162"/>
      <c r="P11" s="160"/>
    </row>
    <row r="12" spans="2:16" ht="12.75">
      <c r="B12" s="41" t="s">
        <v>17</v>
      </c>
      <c r="C12" s="42">
        <f t="shared" si="0"/>
        <v>43.2</v>
      </c>
      <c r="D12" s="42">
        <v>36</v>
      </c>
      <c r="E12" s="42">
        <f aca="true" t="shared" si="1" ref="E12:E21">D12*0.75</f>
        <v>27</v>
      </c>
      <c r="F12" s="42">
        <v>1.5</v>
      </c>
      <c r="G12" s="42">
        <v>0.3</v>
      </c>
      <c r="H12" s="28">
        <v>100</v>
      </c>
      <c r="J12" s="233"/>
      <c r="K12" s="30"/>
      <c r="L12"/>
      <c r="M12" s="30"/>
      <c r="N12"/>
      <c r="O12" s="162"/>
      <c r="P12" s="160"/>
    </row>
    <row r="13" spans="2:16" ht="12.75">
      <c r="B13" s="41" t="s">
        <v>18</v>
      </c>
      <c r="C13" s="42">
        <f t="shared" si="0"/>
        <v>26.400000000000002</v>
      </c>
      <c r="D13" s="42">
        <v>22</v>
      </c>
      <c r="E13" s="42">
        <f t="shared" si="1"/>
        <v>16.5</v>
      </c>
      <c r="F13" s="42">
        <v>1.5</v>
      </c>
      <c r="G13" s="42">
        <v>0.3</v>
      </c>
      <c r="H13" s="28">
        <v>100</v>
      </c>
      <c r="J13" s="233"/>
      <c r="K13" s="30"/>
      <c r="L13"/>
      <c r="M13" s="30"/>
      <c r="N13"/>
      <c r="O13" s="162"/>
      <c r="P13" s="160"/>
    </row>
    <row r="14" spans="2:16" ht="12.75">
      <c r="B14" s="41" t="s">
        <v>19</v>
      </c>
      <c r="C14" s="42">
        <f t="shared" si="0"/>
        <v>39.6</v>
      </c>
      <c r="D14" s="42">
        <v>33</v>
      </c>
      <c r="E14" s="42">
        <f t="shared" si="1"/>
        <v>24.75</v>
      </c>
      <c r="F14" s="42">
        <v>1.5</v>
      </c>
      <c r="G14" s="42">
        <v>0.3</v>
      </c>
      <c r="H14" s="28">
        <v>100</v>
      </c>
      <c r="J14" s="233"/>
      <c r="K14" s="30"/>
      <c r="L14"/>
      <c r="M14" s="30"/>
      <c r="N14"/>
      <c r="O14" s="162"/>
      <c r="P14" s="160"/>
    </row>
    <row r="15" spans="2:16" ht="12.75">
      <c r="B15" s="41"/>
      <c r="C15" s="42"/>
      <c r="D15" s="42"/>
      <c r="E15" s="42"/>
      <c r="F15" s="42"/>
      <c r="G15" s="42"/>
      <c r="H15" s="28"/>
      <c r="J15" s="233"/>
      <c r="K15" s="30"/>
      <c r="L15"/>
      <c r="M15" s="30"/>
      <c r="N15"/>
      <c r="O15" s="162"/>
      <c r="P15" s="160"/>
    </row>
    <row r="16" spans="2:16" ht="12.75">
      <c r="B16" s="41" t="s">
        <v>20</v>
      </c>
      <c r="C16" s="42">
        <f t="shared" si="0"/>
        <v>26.400000000000002</v>
      </c>
      <c r="D16" s="42">
        <v>22</v>
      </c>
      <c r="E16" s="42">
        <f t="shared" si="1"/>
        <v>16.5</v>
      </c>
      <c r="F16" s="42">
        <v>1.5</v>
      </c>
      <c r="G16" s="42">
        <v>0.3</v>
      </c>
      <c r="H16" s="28">
        <v>100</v>
      </c>
      <c r="J16" s="234"/>
      <c r="K16" s="30"/>
      <c r="L16"/>
      <c r="M16" s="30"/>
      <c r="N16"/>
      <c r="O16" s="162"/>
      <c r="P16" s="160"/>
    </row>
    <row r="17" spans="2:16" ht="12.75">
      <c r="B17" s="41" t="s">
        <v>21</v>
      </c>
      <c r="C17" s="42">
        <f t="shared" si="0"/>
        <v>28.8</v>
      </c>
      <c r="D17" s="42">
        <v>24</v>
      </c>
      <c r="E17" s="42">
        <f t="shared" si="1"/>
        <v>18</v>
      </c>
      <c r="F17" s="42">
        <v>1.5</v>
      </c>
      <c r="G17" s="42">
        <v>0.3</v>
      </c>
      <c r="H17" s="28">
        <v>100</v>
      </c>
      <c r="J17" s="233"/>
      <c r="K17" s="30"/>
      <c r="L17"/>
      <c r="M17" s="30"/>
      <c r="N17"/>
      <c r="O17" s="162"/>
      <c r="P17" s="160"/>
    </row>
    <row r="18" spans="2:16" ht="12.75">
      <c r="B18" s="41" t="s">
        <v>22</v>
      </c>
      <c r="C18" s="42">
        <f t="shared" si="0"/>
        <v>25.200000000000003</v>
      </c>
      <c r="D18" s="42">
        <v>21</v>
      </c>
      <c r="E18" s="42">
        <f t="shared" si="1"/>
        <v>15.75</v>
      </c>
      <c r="F18" s="42">
        <v>1.5</v>
      </c>
      <c r="G18" s="42">
        <v>0.3</v>
      </c>
      <c r="H18" s="28">
        <v>100</v>
      </c>
      <c r="J18" s="233"/>
      <c r="K18" s="30"/>
      <c r="L18"/>
      <c r="M18" s="30"/>
      <c r="N18"/>
      <c r="O18" s="162"/>
      <c r="P18" s="160"/>
    </row>
    <row r="19" spans="2:16" ht="12.75">
      <c r="B19" s="41" t="s">
        <v>11</v>
      </c>
      <c r="C19" s="42">
        <f>+E19*1.6</f>
        <v>22.8</v>
      </c>
      <c r="D19" s="42">
        <v>19</v>
      </c>
      <c r="E19" s="42">
        <f t="shared" si="1"/>
        <v>14.25</v>
      </c>
      <c r="F19" s="42">
        <v>1.5</v>
      </c>
      <c r="G19" s="42">
        <v>0.3</v>
      </c>
      <c r="H19" s="28">
        <v>100</v>
      </c>
      <c r="J19" s="233"/>
      <c r="K19" s="30"/>
      <c r="L19"/>
      <c r="M19" s="30"/>
      <c r="N19"/>
      <c r="O19" s="162"/>
      <c r="P19" s="160"/>
    </row>
    <row r="20" spans="2:16" ht="12.75">
      <c r="B20" s="41" t="s">
        <v>12</v>
      </c>
      <c r="C20" s="42">
        <f>+E20*1.6</f>
        <v>24</v>
      </c>
      <c r="D20" s="42">
        <v>20</v>
      </c>
      <c r="E20" s="42">
        <f t="shared" si="1"/>
        <v>15</v>
      </c>
      <c r="F20" s="42">
        <v>1.5</v>
      </c>
      <c r="G20" s="42">
        <v>0.3</v>
      </c>
      <c r="H20" s="28">
        <v>100</v>
      </c>
      <c r="J20" s="233"/>
      <c r="K20" s="30"/>
      <c r="L20"/>
      <c r="M20" s="30"/>
      <c r="N20"/>
      <c r="O20" s="162"/>
      <c r="P20" s="160"/>
    </row>
    <row r="21" spans="2:16" ht="12.75">
      <c r="B21" s="41" t="s">
        <v>13</v>
      </c>
      <c r="C21" s="42">
        <f>+E21*1.6</f>
        <v>19.200000000000003</v>
      </c>
      <c r="D21" s="42">
        <v>16</v>
      </c>
      <c r="E21" s="42">
        <f t="shared" si="1"/>
        <v>12</v>
      </c>
      <c r="F21" s="42">
        <v>1.5</v>
      </c>
      <c r="G21" s="42">
        <v>0.3</v>
      </c>
      <c r="H21" s="28">
        <v>100</v>
      </c>
      <c r="J21" s="233"/>
      <c r="K21" s="30"/>
      <c r="L21"/>
      <c r="M21" s="30"/>
      <c r="N21"/>
      <c r="O21" s="162"/>
      <c r="P21" s="160"/>
    </row>
    <row r="22" spans="2:16" ht="12.75">
      <c r="B22" s="120" t="s">
        <v>23</v>
      </c>
      <c r="C22" s="121">
        <f>SUM(C9:C21)</f>
        <v>352.2</v>
      </c>
      <c r="D22" s="121">
        <f>SUM(D9:D21)</f>
        <v>293.5</v>
      </c>
      <c r="E22" s="121">
        <f>SUM(E9:E21)</f>
        <v>220.125</v>
      </c>
      <c r="F22" s="42"/>
      <c r="G22" s="42"/>
      <c r="H22" s="28"/>
      <c r="J22" s="161"/>
      <c r="K22" s="162"/>
      <c r="P22" s="160"/>
    </row>
    <row r="23" spans="3:16" ht="12.75">
      <c r="C23" s="126"/>
      <c r="D23" s="126"/>
      <c r="E23" s="126"/>
      <c r="F23" s="160"/>
      <c r="J23" s="161"/>
      <c r="P23" s="160"/>
    </row>
    <row r="24" spans="2:8" ht="15.75" customHeight="1">
      <c r="B24" s="31" t="s">
        <v>24</v>
      </c>
      <c r="C24" s="32"/>
      <c r="D24" s="32"/>
      <c r="E24" s="32"/>
      <c r="F24" s="32"/>
      <c r="G24" s="32"/>
      <c r="H24" s="33"/>
    </row>
    <row r="25" spans="2:8" ht="12.75" customHeight="1">
      <c r="B25" s="4" t="s">
        <v>36</v>
      </c>
      <c r="C25" s="5"/>
      <c r="D25" s="5"/>
      <c r="E25" s="104"/>
      <c r="F25" s="97"/>
      <c r="G25" s="95"/>
      <c r="H25" s="81"/>
    </row>
    <row r="26" spans="2:8" ht="12.75" customHeight="1">
      <c r="B26" s="92" t="s">
        <v>60</v>
      </c>
      <c r="C26" s="90"/>
      <c r="D26" s="90"/>
      <c r="E26" s="96"/>
      <c r="F26" s="98"/>
      <c r="G26" s="88"/>
      <c r="H26" s="93"/>
    </row>
    <row r="27" spans="2:8" ht="25.5">
      <c r="B27" s="290" t="s">
        <v>0</v>
      </c>
      <c r="C27" s="291" t="s">
        <v>1</v>
      </c>
      <c r="D27" s="291"/>
      <c r="E27" s="291"/>
      <c r="F27" s="291" t="s">
        <v>2</v>
      </c>
      <c r="G27" s="291"/>
      <c r="H27" s="8" t="s">
        <v>3</v>
      </c>
    </row>
    <row r="28" spans="2:8" ht="12.75" customHeight="1">
      <c r="B28" s="290"/>
      <c r="C28" s="299" t="s">
        <v>4</v>
      </c>
      <c r="D28" s="300"/>
      <c r="E28" s="301"/>
      <c r="F28" s="299" t="s">
        <v>5</v>
      </c>
      <c r="G28" s="300"/>
      <c r="H28" s="302" t="s">
        <v>6</v>
      </c>
    </row>
    <row r="29" spans="2:8" ht="12.75" customHeight="1">
      <c r="B29" s="290"/>
      <c r="C29" s="9" t="s">
        <v>7</v>
      </c>
      <c r="D29" s="9" t="s">
        <v>8</v>
      </c>
      <c r="E29" s="9" t="s">
        <v>9</v>
      </c>
      <c r="F29" s="9" t="s">
        <v>10</v>
      </c>
      <c r="G29" s="10" t="s">
        <v>9</v>
      </c>
      <c r="H29" s="303"/>
    </row>
    <row r="30" spans="2:14" ht="12.75" customHeight="1">
      <c r="B30" s="11" t="s">
        <v>14</v>
      </c>
      <c r="C30" s="12">
        <f aca="true" t="shared" si="2" ref="C30:C39">+E30*1.6</f>
        <v>8.4</v>
      </c>
      <c r="D30" s="12">
        <v>7</v>
      </c>
      <c r="E30" s="12">
        <f aca="true" t="shared" si="3" ref="E30:E42">D30*0.75</f>
        <v>5.25</v>
      </c>
      <c r="F30" s="12">
        <v>0.630654761904762</v>
      </c>
      <c r="G30" s="12">
        <v>0.03455357142857143</v>
      </c>
      <c r="H30" s="28">
        <v>69</v>
      </c>
      <c r="I30" s="247"/>
      <c r="J30" s="233"/>
      <c r="K30" s="30"/>
      <c r="L30"/>
      <c r="M30" s="30"/>
      <c r="N30"/>
    </row>
    <row r="31" spans="2:14" ht="12.75" customHeight="1">
      <c r="B31" s="11" t="s">
        <v>15</v>
      </c>
      <c r="C31" s="12">
        <f t="shared" si="2"/>
        <v>14.4</v>
      </c>
      <c r="D31" s="12">
        <v>12</v>
      </c>
      <c r="E31" s="12">
        <f t="shared" si="3"/>
        <v>9</v>
      </c>
      <c r="F31" s="12">
        <v>0.79296875</v>
      </c>
      <c r="G31" s="12">
        <v>0.15225</v>
      </c>
      <c r="H31" s="28">
        <v>69</v>
      </c>
      <c r="J31" s="233"/>
      <c r="K31" s="30"/>
      <c r="L31"/>
      <c r="M31" s="30"/>
      <c r="N31"/>
    </row>
    <row r="32" spans="2:14" ht="12.75" customHeight="1">
      <c r="B32" s="11" t="s">
        <v>16</v>
      </c>
      <c r="C32" s="12">
        <f t="shared" si="2"/>
        <v>15.600000000000001</v>
      </c>
      <c r="D32" s="12">
        <v>13</v>
      </c>
      <c r="E32" s="12">
        <f t="shared" si="3"/>
        <v>9.75</v>
      </c>
      <c r="F32" s="12">
        <v>1.3854166666666665</v>
      </c>
      <c r="G32" s="12">
        <v>0.25611486486486484</v>
      </c>
      <c r="H32" s="28">
        <v>69</v>
      </c>
      <c r="J32" s="233"/>
      <c r="K32" s="30"/>
      <c r="L32"/>
      <c r="M32" s="30"/>
      <c r="N32"/>
    </row>
    <row r="33" spans="2:14" ht="12.75" customHeight="1">
      <c r="B33" s="11" t="s">
        <v>17</v>
      </c>
      <c r="C33" s="12">
        <f t="shared" si="2"/>
        <v>16.8</v>
      </c>
      <c r="D33" s="12">
        <v>14</v>
      </c>
      <c r="E33" s="12">
        <f t="shared" si="3"/>
        <v>10.5</v>
      </c>
      <c r="F33" s="12">
        <v>1.2760416666666663</v>
      </c>
      <c r="G33" s="12">
        <v>0.2625</v>
      </c>
      <c r="H33" s="28">
        <v>69</v>
      </c>
      <c r="J33" s="233"/>
      <c r="K33" s="30"/>
      <c r="L33"/>
      <c r="M33" s="30"/>
      <c r="N33"/>
    </row>
    <row r="34" spans="2:14" ht="12.75" customHeight="1">
      <c r="B34" s="11" t="s">
        <v>18</v>
      </c>
      <c r="C34" s="12">
        <f t="shared" si="2"/>
        <v>13.200000000000001</v>
      </c>
      <c r="D34" s="12">
        <v>11</v>
      </c>
      <c r="E34" s="12">
        <f t="shared" si="3"/>
        <v>8.25</v>
      </c>
      <c r="F34" s="12">
        <v>1.1328125</v>
      </c>
      <c r="G34" s="12">
        <v>0.22389705882352942</v>
      </c>
      <c r="H34" s="28">
        <v>69</v>
      </c>
      <c r="J34" s="233"/>
      <c r="K34" s="30"/>
      <c r="L34"/>
      <c r="M34" s="30"/>
      <c r="N34"/>
    </row>
    <row r="35" spans="2:14" ht="12.75" customHeight="1">
      <c r="B35" s="11" t="s">
        <v>19</v>
      </c>
      <c r="C35" s="12">
        <f t="shared" si="2"/>
        <v>8.4</v>
      </c>
      <c r="D35" s="12">
        <v>7</v>
      </c>
      <c r="E35" s="12">
        <f t="shared" si="3"/>
        <v>5.25</v>
      </c>
      <c r="F35" s="12">
        <v>0.630654761904762</v>
      </c>
      <c r="G35" s="12">
        <v>0.12646551724137933</v>
      </c>
      <c r="H35" s="28">
        <v>69</v>
      </c>
      <c r="J35" s="233"/>
      <c r="K35" s="30"/>
      <c r="L35"/>
      <c r="M35" s="30"/>
      <c r="N35"/>
    </row>
    <row r="36" spans="2:14" ht="12.75" customHeight="1">
      <c r="B36" s="11"/>
      <c r="C36" s="12"/>
      <c r="D36" s="12"/>
      <c r="E36" s="12"/>
      <c r="F36" s="12"/>
      <c r="G36" s="12"/>
      <c r="H36" s="28"/>
      <c r="J36" s="233"/>
      <c r="K36" s="30"/>
      <c r="L36"/>
      <c r="M36" s="30"/>
      <c r="N36"/>
    </row>
    <row r="37" spans="2:14" ht="12.75" customHeight="1">
      <c r="B37" s="11" t="s">
        <v>20</v>
      </c>
      <c r="C37" s="12">
        <f t="shared" si="2"/>
        <v>0</v>
      </c>
      <c r="D37" s="12">
        <v>0</v>
      </c>
      <c r="E37" s="12">
        <f t="shared" si="3"/>
        <v>0</v>
      </c>
      <c r="F37" s="12">
        <v>0</v>
      </c>
      <c r="G37" s="12">
        <v>0</v>
      </c>
      <c r="H37" s="28">
        <v>69</v>
      </c>
      <c r="J37" s="234"/>
      <c r="K37" s="30"/>
      <c r="L37"/>
      <c r="M37" s="30"/>
      <c r="N37"/>
    </row>
    <row r="38" spans="2:14" ht="12.75" customHeight="1">
      <c r="B38" s="11" t="s">
        <v>21</v>
      </c>
      <c r="C38" s="12">
        <f t="shared" si="2"/>
        <v>0</v>
      </c>
      <c r="D38" s="12">
        <v>0</v>
      </c>
      <c r="E38" s="12">
        <f t="shared" si="3"/>
        <v>0</v>
      </c>
      <c r="F38" s="12">
        <v>0</v>
      </c>
      <c r="G38" s="12">
        <v>0</v>
      </c>
      <c r="H38" s="28">
        <v>69</v>
      </c>
      <c r="J38" s="233"/>
      <c r="K38" s="30"/>
      <c r="L38"/>
      <c r="M38" s="30"/>
      <c r="N38"/>
    </row>
    <row r="39" spans="2:14" ht="12.75" customHeight="1">
      <c r="B39" s="11" t="s">
        <v>22</v>
      </c>
      <c r="C39" s="12">
        <f t="shared" si="2"/>
        <v>0</v>
      </c>
      <c r="D39" s="12">
        <v>0</v>
      </c>
      <c r="E39" s="12">
        <f t="shared" si="3"/>
        <v>0</v>
      </c>
      <c r="F39" s="12">
        <v>0</v>
      </c>
      <c r="G39" s="12">
        <v>0</v>
      </c>
      <c r="H39" s="28">
        <v>69</v>
      </c>
      <c r="J39" s="233"/>
      <c r="K39" s="30"/>
      <c r="L39"/>
      <c r="M39" s="30"/>
      <c r="N39"/>
    </row>
    <row r="40" spans="2:14" ht="12.75" customHeight="1">
      <c r="B40" s="11" t="s">
        <v>11</v>
      </c>
      <c r="C40" s="12">
        <f>+E40*1.6</f>
        <v>0</v>
      </c>
      <c r="D40" s="12">
        <v>0</v>
      </c>
      <c r="E40" s="12">
        <f t="shared" si="3"/>
        <v>0</v>
      </c>
      <c r="F40" s="12">
        <v>0</v>
      </c>
      <c r="G40" s="12">
        <v>0</v>
      </c>
      <c r="H40" s="28">
        <v>69</v>
      </c>
      <c r="J40" s="233"/>
      <c r="K40" s="30"/>
      <c r="L40"/>
      <c r="M40" s="30"/>
      <c r="N40"/>
    </row>
    <row r="41" spans="2:14" ht="12.75" customHeight="1">
      <c r="B41" s="11" t="s">
        <v>12</v>
      </c>
      <c r="C41" s="12">
        <f>+E41*1.6</f>
        <v>0</v>
      </c>
      <c r="D41" s="12">
        <v>0</v>
      </c>
      <c r="E41" s="12">
        <f t="shared" si="3"/>
        <v>0</v>
      </c>
      <c r="F41" s="12">
        <v>0</v>
      </c>
      <c r="G41" s="12">
        <v>0</v>
      </c>
      <c r="H41" s="28">
        <v>69</v>
      </c>
      <c r="J41" s="233"/>
      <c r="K41" s="30"/>
      <c r="L41"/>
      <c r="M41" s="30"/>
      <c r="N41"/>
    </row>
    <row r="42" spans="2:14" ht="12.75" customHeight="1">
      <c r="B42" s="11" t="s">
        <v>13</v>
      </c>
      <c r="C42" s="12">
        <f>+E42*1.6</f>
        <v>0</v>
      </c>
      <c r="D42" s="12">
        <v>0</v>
      </c>
      <c r="E42" s="12">
        <f t="shared" si="3"/>
        <v>0</v>
      </c>
      <c r="F42" s="12">
        <v>0</v>
      </c>
      <c r="G42" s="12">
        <v>0</v>
      </c>
      <c r="H42" s="28">
        <v>69</v>
      </c>
      <c r="J42" s="233"/>
      <c r="K42" s="30"/>
      <c r="L42"/>
      <c r="M42" s="30"/>
      <c r="N42"/>
    </row>
    <row r="43" spans="2:10" ht="12.75" customHeight="1">
      <c r="B43" s="120" t="s">
        <v>23</v>
      </c>
      <c r="C43" s="119">
        <f>SUM(C30:C42)</f>
        <v>76.80000000000001</v>
      </c>
      <c r="D43" s="119">
        <f>SUM(D30:D42)</f>
        <v>64</v>
      </c>
      <c r="E43" s="119">
        <f>SUM(E30:E42)</f>
        <v>48</v>
      </c>
      <c r="F43" s="12"/>
      <c r="G43" s="12"/>
      <c r="H43" s="13"/>
      <c r="J43" s="161"/>
    </row>
    <row r="44" spans="2:8" ht="12.75" customHeight="1">
      <c r="B44" s="160"/>
      <c r="C44" s="126"/>
      <c r="D44" s="126"/>
      <c r="E44" s="126"/>
      <c r="F44" s="160"/>
      <c r="G44" s="160"/>
      <c r="H44" s="160"/>
    </row>
    <row r="45" spans="2:8" ht="15.75" customHeight="1">
      <c r="B45" s="1" t="s">
        <v>102</v>
      </c>
      <c r="C45" s="2"/>
      <c r="D45" s="2"/>
      <c r="E45" s="2"/>
      <c r="F45" s="2"/>
      <c r="G45" s="2"/>
      <c r="H45" s="3"/>
    </row>
    <row r="46" spans="2:8" ht="12.75" customHeight="1">
      <c r="B46" s="4"/>
      <c r="C46" s="5"/>
      <c r="D46" s="5"/>
      <c r="E46" s="5"/>
      <c r="F46" s="6"/>
      <c r="G46" s="6"/>
      <c r="H46" s="7"/>
    </row>
    <row r="47" spans="2:8" ht="25.5">
      <c r="B47" s="304" t="s">
        <v>0</v>
      </c>
      <c r="C47" s="297" t="s">
        <v>1</v>
      </c>
      <c r="D47" s="307"/>
      <c r="E47" s="298"/>
      <c r="F47" s="297" t="s">
        <v>2</v>
      </c>
      <c r="G47" s="298"/>
      <c r="H47" s="8" t="s">
        <v>3</v>
      </c>
    </row>
    <row r="48" spans="2:8" ht="12.75" customHeight="1">
      <c r="B48" s="305"/>
      <c r="C48" s="299" t="s">
        <v>4</v>
      </c>
      <c r="D48" s="300"/>
      <c r="E48" s="301"/>
      <c r="F48" s="299" t="s">
        <v>5</v>
      </c>
      <c r="G48" s="301"/>
      <c r="H48" s="302" t="s">
        <v>6</v>
      </c>
    </row>
    <row r="49" spans="2:8" ht="12.75" customHeight="1">
      <c r="B49" s="306"/>
      <c r="C49" s="9" t="s">
        <v>7</v>
      </c>
      <c r="D49" s="9" t="s">
        <v>8</v>
      </c>
      <c r="E49" s="9" t="s">
        <v>9</v>
      </c>
      <c r="F49" s="9" t="s">
        <v>10</v>
      </c>
      <c r="G49" s="10" t="s">
        <v>9</v>
      </c>
      <c r="H49" s="303"/>
    </row>
    <row r="50" spans="2:8" ht="12.75" customHeight="1">
      <c r="B50" s="11" t="s">
        <v>14</v>
      </c>
      <c r="C50" s="12">
        <f aca="true" t="shared" si="4" ref="C50:H55">+C9+C30</f>
        <v>33.6</v>
      </c>
      <c r="D50" s="12">
        <f t="shared" si="4"/>
        <v>28</v>
      </c>
      <c r="E50" s="12">
        <f t="shared" si="4"/>
        <v>21</v>
      </c>
      <c r="F50" s="12">
        <f t="shared" si="4"/>
        <v>2.130654761904762</v>
      </c>
      <c r="G50" s="12">
        <f t="shared" si="4"/>
        <v>0.3345535714285714</v>
      </c>
      <c r="H50" s="13">
        <f t="shared" si="4"/>
        <v>169</v>
      </c>
    </row>
    <row r="51" spans="2:8" ht="12.75" customHeight="1">
      <c r="B51" s="11" t="s">
        <v>15</v>
      </c>
      <c r="C51" s="12">
        <f t="shared" si="4"/>
        <v>48</v>
      </c>
      <c r="D51" s="12">
        <f t="shared" si="4"/>
        <v>40</v>
      </c>
      <c r="E51" s="12">
        <f t="shared" si="4"/>
        <v>30</v>
      </c>
      <c r="F51" s="12">
        <f t="shared" si="4"/>
        <v>2.29296875</v>
      </c>
      <c r="G51" s="12">
        <f t="shared" si="4"/>
        <v>0.45225</v>
      </c>
      <c r="H51" s="13">
        <f t="shared" si="4"/>
        <v>169</v>
      </c>
    </row>
    <row r="52" spans="2:8" ht="12.75" customHeight="1">
      <c r="B52" s="11" t="s">
        <v>16</v>
      </c>
      <c r="C52" s="12">
        <f t="shared" si="4"/>
        <v>53.400000000000006</v>
      </c>
      <c r="D52" s="12">
        <f t="shared" si="4"/>
        <v>44.5</v>
      </c>
      <c r="E52" s="12">
        <f t="shared" si="4"/>
        <v>33.375</v>
      </c>
      <c r="F52" s="12">
        <f t="shared" si="4"/>
        <v>2.8854166666666665</v>
      </c>
      <c r="G52" s="12">
        <f t="shared" si="4"/>
        <v>0.5561148648648648</v>
      </c>
      <c r="H52" s="13">
        <f t="shared" si="4"/>
        <v>169</v>
      </c>
    </row>
    <row r="53" spans="2:8" ht="12.75" customHeight="1">
      <c r="B53" s="11" t="s">
        <v>17</v>
      </c>
      <c r="C53" s="12">
        <f t="shared" si="4"/>
        <v>60</v>
      </c>
      <c r="D53" s="12">
        <f t="shared" si="4"/>
        <v>50</v>
      </c>
      <c r="E53" s="12">
        <f t="shared" si="4"/>
        <v>37.5</v>
      </c>
      <c r="F53" s="12">
        <f t="shared" si="4"/>
        <v>2.776041666666666</v>
      </c>
      <c r="G53" s="12">
        <f t="shared" si="4"/>
        <v>0.5625</v>
      </c>
      <c r="H53" s="13">
        <f t="shared" si="4"/>
        <v>169</v>
      </c>
    </row>
    <row r="54" spans="2:8" ht="12.75" customHeight="1">
      <c r="B54" s="11" t="s">
        <v>18</v>
      </c>
      <c r="C54" s="12">
        <f t="shared" si="4"/>
        <v>39.6</v>
      </c>
      <c r="D54" s="12">
        <f t="shared" si="4"/>
        <v>33</v>
      </c>
      <c r="E54" s="12">
        <f t="shared" si="4"/>
        <v>24.75</v>
      </c>
      <c r="F54" s="12">
        <f t="shared" si="4"/>
        <v>2.6328125</v>
      </c>
      <c r="G54" s="12">
        <f t="shared" si="4"/>
        <v>0.5238970588235294</v>
      </c>
      <c r="H54" s="13">
        <f t="shared" si="4"/>
        <v>169</v>
      </c>
    </row>
    <row r="55" spans="2:8" ht="12.75" customHeight="1">
      <c r="B55" s="11" t="s">
        <v>19</v>
      </c>
      <c r="C55" s="12">
        <f t="shared" si="4"/>
        <v>48</v>
      </c>
      <c r="D55" s="12">
        <f t="shared" si="4"/>
        <v>40</v>
      </c>
      <c r="E55" s="12">
        <f t="shared" si="4"/>
        <v>30</v>
      </c>
      <c r="F55" s="12">
        <f t="shared" si="4"/>
        <v>2.130654761904762</v>
      </c>
      <c r="G55" s="12">
        <f t="shared" si="4"/>
        <v>0.4264655172413793</v>
      </c>
      <c r="H55" s="13">
        <f t="shared" si="4"/>
        <v>169</v>
      </c>
    </row>
    <row r="56" spans="2:8" ht="12.75" customHeight="1">
      <c r="B56" s="11"/>
      <c r="C56" s="12"/>
      <c r="D56" s="12"/>
      <c r="E56" s="12"/>
      <c r="F56" s="12"/>
      <c r="G56" s="12"/>
      <c r="H56" s="13"/>
    </row>
    <row r="57" spans="2:8" ht="12.75" customHeight="1">
      <c r="B57" s="11" t="s">
        <v>20</v>
      </c>
      <c r="C57" s="12">
        <f aca="true" t="shared" si="5" ref="C57:H62">+C16+C37</f>
        <v>26.400000000000002</v>
      </c>
      <c r="D57" s="12">
        <f t="shared" si="5"/>
        <v>22</v>
      </c>
      <c r="E57" s="12">
        <f t="shared" si="5"/>
        <v>16.5</v>
      </c>
      <c r="F57" s="12">
        <f t="shared" si="5"/>
        <v>1.5</v>
      </c>
      <c r="G57" s="12">
        <f t="shared" si="5"/>
        <v>0.3</v>
      </c>
      <c r="H57" s="13">
        <f t="shared" si="5"/>
        <v>169</v>
      </c>
    </row>
    <row r="58" spans="2:8" ht="12.75" customHeight="1">
      <c r="B58" s="11" t="s">
        <v>21</v>
      </c>
      <c r="C58" s="12">
        <f t="shared" si="5"/>
        <v>28.8</v>
      </c>
      <c r="D58" s="12">
        <f t="shared" si="5"/>
        <v>24</v>
      </c>
      <c r="E58" s="12">
        <f t="shared" si="5"/>
        <v>18</v>
      </c>
      <c r="F58" s="12">
        <f t="shared" si="5"/>
        <v>1.5</v>
      </c>
      <c r="G58" s="12">
        <f t="shared" si="5"/>
        <v>0.3</v>
      </c>
      <c r="H58" s="13">
        <f t="shared" si="5"/>
        <v>169</v>
      </c>
    </row>
    <row r="59" spans="2:8" ht="12.75" customHeight="1">
      <c r="B59" s="11" t="s">
        <v>22</v>
      </c>
      <c r="C59" s="12">
        <f t="shared" si="5"/>
        <v>25.200000000000003</v>
      </c>
      <c r="D59" s="12">
        <f t="shared" si="5"/>
        <v>21</v>
      </c>
      <c r="E59" s="12">
        <f t="shared" si="5"/>
        <v>15.75</v>
      </c>
      <c r="F59" s="12">
        <f t="shared" si="5"/>
        <v>1.5</v>
      </c>
      <c r="G59" s="12">
        <f t="shared" si="5"/>
        <v>0.3</v>
      </c>
      <c r="H59" s="13">
        <f t="shared" si="5"/>
        <v>169</v>
      </c>
    </row>
    <row r="60" spans="2:8" ht="12.75" customHeight="1">
      <c r="B60" s="11" t="s">
        <v>11</v>
      </c>
      <c r="C60" s="12">
        <f t="shared" si="5"/>
        <v>22.8</v>
      </c>
      <c r="D60" s="12">
        <f t="shared" si="5"/>
        <v>19</v>
      </c>
      <c r="E60" s="12">
        <f t="shared" si="5"/>
        <v>14.25</v>
      </c>
      <c r="F60" s="12">
        <f t="shared" si="5"/>
        <v>1.5</v>
      </c>
      <c r="G60" s="12">
        <f t="shared" si="5"/>
        <v>0.3</v>
      </c>
      <c r="H60" s="13">
        <f t="shared" si="5"/>
        <v>169</v>
      </c>
    </row>
    <row r="61" spans="2:8" ht="12.75" customHeight="1">
      <c r="B61" s="11" t="s">
        <v>12</v>
      </c>
      <c r="C61" s="12">
        <f t="shared" si="5"/>
        <v>24</v>
      </c>
      <c r="D61" s="12">
        <f t="shared" si="5"/>
        <v>20</v>
      </c>
      <c r="E61" s="12">
        <f t="shared" si="5"/>
        <v>15</v>
      </c>
      <c r="F61" s="12">
        <f t="shared" si="5"/>
        <v>1.5</v>
      </c>
      <c r="G61" s="12">
        <f t="shared" si="5"/>
        <v>0.3</v>
      </c>
      <c r="H61" s="13">
        <f t="shared" si="5"/>
        <v>169</v>
      </c>
    </row>
    <row r="62" spans="2:8" ht="12.75" customHeight="1">
      <c r="B62" s="11" t="s">
        <v>13</v>
      </c>
      <c r="C62" s="12">
        <f t="shared" si="5"/>
        <v>19.200000000000003</v>
      </c>
      <c r="D62" s="12">
        <f t="shared" si="5"/>
        <v>16</v>
      </c>
      <c r="E62" s="12">
        <f t="shared" si="5"/>
        <v>12</v>
      </c>
      <c r="F62" s="12">
        <f t="shared" si="5"/>
        <v>1.5</v>
      </c>
      <c r="G62" s="12">
        <f t="shared" si="5"/>
        <v>0.3</v>
      </c>
      <c r="H62" s="13">
        <f t="shared" si="5"/>
        <v>169</v>
      </c>
    </row>
    <row r="63" spans="2:8" ht="12.75" customHeight="1">
      <c r="B63" s="120" t="s">
        <v>23</v>
      </c>
      <c r="C63" s="119">
        <f>SUM(C50:C62)</f>
        <v>429</v>
      </c>
      <c r="D63" s="119">
        <f>SUM(D50:D62)</f>
        <v>357.5</v>
      </c>
      <c r="E63" s="119">
        <f>SUM(E50:E62)</f>
        <v>268.125</v>
      </c>
      <c r="F63" s="12"/>
      <c r="G63" s="12"/>
      <c r="H63" s="13"/>
    </row>
    <row r="64" spans="2:8" ht="12.75" customHeight="1">
      <c r="B64" s="160"/>
      <c r="C64" s="160"/>
      <c r="D64" s="160"/>
      <c r="E64" s="160"/>
      <c r="F64" s="160"/>
      <c r="G64" s="160"/>
      <c r="H64" s="160"/>
    </row>
    <row r="65" spans="2:8" ht="12.75" customHeight="1">
      <c r="B65" s="160"/>
      <c r="C65" s="160"/>
      <c r="D65" s="160"/>
      <c r="E65" s="160"/>
      <c r="F65" s="160"/>
      <c r="G65" s="160"/>
      <c r="H65" s="160"/>
    </row>
    <row r="66" spans="2:8" ht="12.75">
      <c r="B66" s="160"/>
      <c r="C66" s="160"/>
      <c r="D66" s="160"/>
      <c r="E66" s="160"/>
      <c r="F66" s="160"/>
      <c r="G66" s="160"/>
      <c r="H66" s="160"/>
    </row>
    <row r="67" spans="2:8" ht="12.75">
      <c r="B67" s="160"/>
      <c r="C67" s="160"/>
      <c r="D67" s="160"/>
      <c r="E67" s="160"/>
      <c r="F67" s="160"/>
      <c r="G67" s="160"/>
      <c r="H67" s="160"/>
    </row>
    <row r="68" spans="2:8" ht="12.75">
      <c r="B68" s="160"/>
      <c r="C68" s="160"/>
      <c r="D68" s="160"/>
      <c r="E68" s="160"/>
      <c r="F68" s="160"/>
      <c r="G68" s="160"/>
      <c r="H68" s="160"/>
    </row>
    <row r="69" spans="2:8" ht="12.75">
      <c r="B69" s="160"/>
      <c r="C69" s="160"/>
      <c r="D69" s="160"/>
      <c r="E69" s="160"/>
      <c r="F69" s="160"/>
      <c r="G69" s="160"/>
      <c r="H69" s="160"/>
    </row>
    <row r="70" spans="2:8" ht="12.75">
      <c r="B70" s="160"/>
      <c r="C70" s="160"/>
      <c r="D70" s="160"/>
      <c r="E70" s="160"/>
      <c r="F70" s="160"/>
      <c r="G70" s="160"/>
      <c r="H70" s="160"/>
    </row>
  </sheetData>
  <sheetProtection/>
  <mergeCells count="18">
    <mergeCell ref="H48:H49"/>
    <mergeCell ref="B27:B29"/>
    <mergeCell ref="C27:E27"/>
    <mergeCell ref="F27:G27"/>
    <mergeCell ref="B47:B49"/>
    <mergeCell ref="C47:E47"/>
    <mergeCell ref="F47:G47"/>
    <mergeCell ref="C48:E48"/>
    <mergeCell ref="F48:G48"/>
    <mergeCell ref="C28:E28"/>
    <mergeCell ref="F28:G28"/>
    <mergeCell ref="B6:B8"/>
    <mergeCell ref="H7:H8"/>
    <mergeCell ref="C6:E6"/>
    <mergeCell ref="F6:G6"/>
    <mergeCell ref="C7:E7"/>
    <mergeCell ref="F7:G7"/>
    <mergeCell ref="H28:H29"/>
  </mergeCells>
  <printOptions/>
  <pageMargins left="0.7874015748031497" right="0.7874015748031497" top="0.984251968503937" bottom="0.7874015748031497" header="0.3937007874015748" footer="0.3937007874015748"/>
  <pageSetup horizontalDpi="300" verticalDpi="300" orientation="portrait" paperSize="9" scale="80" r:id="rId1"/>
  <headerFooter alignWithMargins="0">
    <oddHeader>&amp;C&amp;"Times New Roman,Félkövér"&amp;12Ajánlatkérők 2017-2018. gázévi földgáz igénye
felhasználási helyenként a 2. rész tekintetében&amp;R&amp;"Times New Roman,Félkövér"&amp;12 1/B. sz. melléklet</oddHeader>
    <oddFooter>&amp;C&amp;12&amp;P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N24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4.5" style="0" customWidth="1"/>
    <col min="2" max="2" width="11.33203125" style="0" customWidth="1"/>
    <col min="8" max="8" width="12" style="0" customWidth="1"/>
  </cols>
  <sheetData>
    <row r="1" spans="1:2" ht="15.75" customHeight="1">
      <c r="A1" s="245"/>
      <c r="B1" s="1" t="s">
        <v>30</v>
      </c>
    </row>
    <row r="2" spans="2:8" ht="12.75" customHeight="1">
      <c r="B2" s="1"/>
      <c r="C2" s="2"/>
      <c r="D2" s="2"/>
      <c r="E2" s="2"/>
      <c r="F2" s="2"/>
      <c r="G2" s="2"/>
      <c r="H2" s="3"/>
    </row>
    <row r="3" spans="2:8" ht="15.75" customHeight="1">
      <c r="B3" s="31" t="s">
        <v>53</v>
      </c>
      <c r="C3" s="32"/>
      <c r="D3" s="32"/>
      <c r="E3" s="32"/>
      <c r="F3" s="32"/>
      <c r="G3" s="32"/>
      <c r="H3" s="33"/>
    </row>
    <row r="4" spans="2:8" ht="12.75">
      <c r="B4" s="4" t="s">
        <v>37</v>
      </c>
      <c r="C4" s="5"/>
      <c r="D4" s="5"/>
      <c r="E4" s="5"/>
      <c r="F4" s="6"/>
      <c r="G4" s="6"/>
      <c r="H4" s="7"/>
    </row>
    <row r="5" spans="2:8" ht="12.75">
      <c r="B5" s="92" t="s">
        <v>61</v>
      </c>
      <c r="C5" s="5"/>
      <c r="D5" s="5"/>
      <c r="E5" s="5"/>
      <c r="F5" s="6"/>
      <c r="G5" s="6"/>
      <c r="H5" s="7"/>
    </row>
    <row r="6" spans="2:8" ht="25.5">
      <c r="B6" s="290" t="s">
        <v>0</v>
      </c>
      <c r="C6" s="291" t="s">
        <v>1</v>
      </c>
      <c r="D6" s="291"/>
      <c r="E6" s="291"/>
      <c r="F6" s="291" t="s">
        <v>2</v>
      </c>
      <c r="G6" s="291"/>
      <c r="H6" s="8" t="s">
        <v>3</v>
      </c>
    </row>
    <row r="7" spans="2:14" ht="12.75">
      <c r="B7" s="290"/>
      <c r="C7" s="299" t="s">
        <v>4</v>
      </c>
      <c r="D7" s="300"/>
      <c r="E7" s="301"/>
      <c r="F7" s="299" t="s">
        <v>5</v>
      </c>
      <c r="G7" s="300"/>
      <c r="H7" s="302" t="s">
        <v>6</v>
      </c>
      <c r="J7" s="82"/>
      <c r="K7" s="43"/>
      <c r="L7" s="43"/>
      <c r="M7" s="43"/>
      <c r="N7" s="43"/>
    </row>
    <row r="8" spans="2:14" ht="12.75">
      <c r="B8" s="290"/>
      <c r="C8" s="9" t="s">
        <v>7</v>
      </c>
      <c r="D8" s="9" t="s">
        <v>8</v>
      </c>
      <c r="E8" s="9" t="s">
        <v>9</v>
      </c>
      <c r="F8" s="9" t="s">
        <v>10</v>
      </c>
      <c r="G8" s="10" t="s">
        <v>9</v>
      </c>
      <c r="H8" s="303"/>
      <c r="J8" s="82"/>
      <c r="K8" s="43"/>
      <c r="L8" s="43"/>
      <c r="M8" s="43"/>
      <c r="N8" s="43"/>
    </row>
    <row r="9" spans="2:13" ht="12.75">
      <c r="B9" s="11" t="s">
        <v>14</v>
      </c>
      <c r="C9" s="12">
        <f aca="true" t="shared" si="0" ref="C9:C18">+E9*1.6</f>
        <v>2.5200000000000005</v>
      </c>
      <c r="D9" s="12">
        <v>2.1</v>
      </c>
      <c r="E9" s="12">
        <f>D9*0.75</f>
        <v>1.5750000000000002</v>
      </c>
      <c r="F9" s="12">
        <v>0.08980044345898</v>
      </c>
      <c r="G9" s="12">
        <v>0.021167247386759576</v>
      </c>
      <c r="H9" s="28">
        <v>25</v>
      </c>
      <c r="I9" s="30"/>
      <c r="J9" s="233"/>
      <c r="K9" s="30"/>
      <c r="M9" s="30"/>
    </row>
    <row r="10" spans="2:13" ht="12.75">
      <c r="B10" s="11" t="s">
        <v>15</v>
      </c>
      <c r="C10" s="12">
        <f t="shared" si="0"/>
        <v>3.156</v>
      </c>
      <c r="D10" s="12">
        <v>2.63</v>
      </c>
      <c r="E10" s="12">
        <f>D10*0.75</f>
        <v>1.9725</v>
      </c>
      <c r="F10" s="12">
        <v>0.2057926829268292</v>
      </c>
      <c r="G10" s="12">
        <v>0.03951219512195121</v>
      </c>
      <c r="H10" s="28">
        <v>25</v>
      </c>
      <c r="I10" s="30"/>
      <c r="J10" s="233"/>
      <c r="K10" s="30"/>
      <c r="M10" s="30"/>
    </row>
    <row r="11" spans="2:13" ht="12.75">
      <c r="B11" s="11" t="s">
        <v>16</v>
      </c>
      <c r="C11" s="12">
        <f t="shared" si="0"/>
        <v>4.584</v>
      </c>
      <c r="D11" s="12">
        <v>3.82</v>
      </c>
      <c r="E11" s="12">
        <f>D11*0.75</f>
        <v>2.8649999999999998</v>
      </c>
      <c r="F11" s="12">
        <v>0.2471116816431322</v>
      </c>
      <c r="G11" s="12">
        <v>0.04568226763348715</v>
      </c>
      <c r="H11" s="28">
        <v>25</v>
      </c>
      <c r="I11" s="30"/>
      <c r="J11" s="233"/>
      <c r="K11" s="30"/>
      <c r="M11" s="30"/>
    </row>
    <row r="12" spans="2:13" ht="12.75">
      <c r="B12" s="11" t="s">
        <v>17</v>
      </c>
      <c r="C12" s="12">
        <f t="shared" si="0"/>
        <v>4.392</v>
      </c>
      <c r="D12" s="12">
        <v>3.66</v>
      </c>
      <c r="E12" s="12">
        <f aca="true" t="shared" si="1" ref="E12:E21">D12*0.75</f>
        <v>2.745</v>
      </c>
      <c r="F12" s="12">
        <v>0.26676829268292673</v>
      </c>
      <c r="G12" s="12">
        <v>0.0548780487804878</v>
      </c>
      <c r="H12" s="28">
        <v>25</v>
      </c>
      <c r="I12" s="30"/>
      <c r="J12" s="233"/>
      <c r="K12" s="30"/>
      <c r="M12" s="30"/>
    </row>
    <row r="13" spans="2:13" ht="12.75">
      <c r="B13" s="11" t="s">
        <v>18</v>
      </c>
      <c r="C13" s="12">
        <f t="shared" si="0"/>
        <v>3.78</v>
      </c>
      <c r="D13" s="12">
        <v>3.15</v>
      </c>
      <c r="E13" s="12">
        <f t="shared" si="1"/>
        <v>2.3625</v>
      </c>
      <c r="F13" s="12">
        <v>0.24580792682926822</v>
      </c>
      <c r="G13" s="12">
        <v>0.048583213773314204</v>
      </c>
      <c r="H13" s="28">
        <v>25</v>
      </c>
      <c r="I13" s="30"/>
      <c r="J13" s="233"/>
      <c r="K13" s="30"/>
      <c r="M13" s="30"/>
    </row>
    <row r="14" spans="2:13" ht="12.75">
      <c r="B14" s="11" t="s">
        <v>19</v>
      </c>
      <c r="C14" s="12">
        <f t="shared" si="0"/>
        <v>3.168</v>
      </c>
      <c r="D14" s="12">
        <v>2.64</v>
      </c>
      <c r="E14" s="12">
        <f t="shared" si="1"/>
        <v>1.98</v>
      </c>
      <c r="F14" s="12">
        <v>0.20383275261324035</v>
      </c>
      <c r="G14" s="12">
        <v>0.040874684608915045</v>
      </c>
      <c r="H14" s="28">
        <v>25</v>
      </c>
      <c r="I14" s="30"/>
      <c r="J14" s="233"/>
      <c r="K14" s="30"/>
      <c r="M14" s="30"/>
    </row>
    <row r="15" spans="2:13" ht="12.75">
      <c r="B15" s="11"/>
      <c r="C15" s="12"/>
      <c r="D15" s="12"/>
      <c r="E15" s="12"/>
      <c r="F15" s="12"/>
      <c r="G15" s="12"/>
      <c r="H15" s="28"/>
      <c r="I15" s="30"/>
      <c r="J15" s="233"/>
      <c r="K15" s="30"/>
      <c r="M15" s="30"/>
    </row>
    <row r="16" spans="2:13" ht="12.75">
      <c r="B16" s="11" t="s">
        <v>20</v>
      </c>
      <c r="C16" s="12">
        <f t="shared" si="0"/>
        <v>0.876</v>
      </c>
      <c r="D16" s="12">
        <v>0.73</v>
      </c>
      <c r="E16" s="12">
        <f t="shared" si="1"/>
        <v>0.5475</v>
      </c>
      <c r="F16" s="12">
        <v>0.06402439024390243</v>
      </c>
      <c r="G16" s="12">
        <v>0</v>
      </c>
      <c r="H16" s="28">
        <v>25</v>
      </c>
      <c r="I16" s="30"/>
      <c r="J16" s="234"/>
      <c r="K16" s="30"/>
      <c r="M16" s="30"/>
    </row>
    <row r="17" spans="2:13" ht="12.75">
      <c r="B17" s="11" t="s">
        <v>21</v>
      </c>
      <c r="C17" s="12">
        <f t="shared" si="0"/>
        <v>0.744</v>
      </c>
      <c r="D17" s="12">
        <v>0.62</v>
      </c>
      <c r="E17" s="12">
        <f t="shared" si="1"/>
        <v>0.46499999999999997</v>
      </c>
      <c r="F17" s="12">
        <v>0.0419512195121951</v>
      </c>
      <c r="G17" s="12">
        <v>0</v>
      </c>
      <c r="H17" s="28">
        <v>25</v>
      </c>
      <c r="I17" s="30"/>
      <c r="J17" s="233"/>
      <c r="K17" s="30"/>
      <c r="M17" s="30"/>
    </row>
    <row r="18" spans="2:13" ht="12.75">
      <c r="B18" s="11" t="s">
        <v>22</v>
      </c>
      <c r="C18" s="12">
        <f t="shared" si="0"/>
        <v>0.18</v>
      </c>
      <c r="D18" s="12">
        <v>0.15</v>
      </c>
      <c r="E18" s="12">
        <f t="shared" si="1"/>
        <v>0.11249999999999999</v>
      </c>
      <c r="F18" s="12">
        <v>0.013719512195121946</v>
      </c>
      <c r="G18" s="12">
        <v>0</v>
      </c>
      <c r="H18" s="28">
        <v>25</v>
      </c>
      <c r="I18" s="30"/>
      <c r="J18" s="233"/>
      <c r="K18" s="30"/>
      <c r="M18" s="30"/>
    </row>
    <row r="19" spans="2:13" ht="12.75">
      <c r="B19" s="11" t="s">
        <v>11</v>
      </c>
      <c r="C19" s="12">
        <f>+E19*1.6</f>
        <v>0.18</v>
      </c>
      <c r="D19" s="12">
        <v>0.15</v>
      </c>
      <c r="E19" s="12">
        <f t="shared" si="1"/>
        <v>0.11249999999999999</v>
      </c>
      <c r="F19" s="12">
        <v>0.013719512195121946</v>
      </c>
      <c r="G19" s="12">
        <v>0</v>
      </c>
      <c r="H19" s="28">
        <v>25</v>
      </c>
      <c r="I19" s="30"/>
      <c r="J19" s="233"/>
      <c r="K19" s="30"/>
      <c r="M19" s="30"/>
    </row>
    <row r="20" spans="2:13" ht="12.75">
      <c r="B20" s="11" t="s">
        <v>12</v>
      </c>
      <c r="C20" s="12">
        <f>+E20*1.6</f>
        <v>0.18</v>
      </c>
      <c r="D20" s="12">
        <v>0.15</v>
      </c>
      <c r="E20" s="12">
        <f t="shared" si="1"/>
        <v>0.11249999999999999</v>
      </c>
      <c r="F20" s="12">
        <v>0.013719512195121946</v>
      </c>
      <c r="G20" s="12">
        <v>0</v>
      </c>
      <c r="H20" s="28">
        <v>25</v>
      </c>
      <c r="I20" s="30"/>
      <c r="J20" s="233"/>
      <c r="K20" s="30"/>
      <c r="M20" s="30"/>
    </row>
    <row r="21" spans="2:13" ht="12.75">
      <c r="B21" s="11" t="s">
        <v>13</v>
      </c>
      <c r="C21" s="12">
        <f>+E21*1.6</f>
        <v>0.24000000000000005</v>
      </c>
      <c r="D21" s="12">
        <v>0.2</v>
      </c>
      <c r="E21" s="12">
        <f t="shared" si="1"/>
        <v>0.15000000000000002</v>
      </c>
      <c r="F21" s="12">
        <v>0.021951219512195114</v>
      </c>
      <c r="G21" s="12">
        <v>0</v>
      </c>
      <c r="H21" s="28">
        <v>25</v>
      </c>
      <c r="I21" s="30"/>
      <c r="J21" s="233"/>
      <c r="K21" s="30"/>
      <c r="M21" s="30"/>
    </row>
    <row r="22" spans="2:14" ht="12.75">
      <c r="B22" s="120" t="s">
        <v>23</v>
      </c>
      <c r="C22" s="119">
        <f>SUM(C9:C21)</f>
        <v>24</v>
      </c>
      <c r="D22" s="119">
        <f>SUM(D9:D21)</f>
        <v>19.999999999999996</v>
      </c>
      <c r="E22" s="119">
        <f>SUM(E9:E21)</f>
        <v>15.000000000000002</v>
      </c>
      <c r="F22" s="12"/>
      <c r="G22" s="12"/>
      <c r="H22" s="13"/>
      <c r="I22" s="30"/>
      <c r="J22" s="83"/>
      <c r="K22" s="43"/>
      <c r="L22" s="43"/>
      <c r="M22" s="43"/>
      <c r="N22" s="43"/>
    </row>
    <row r="23" spans="2:8" ht="12.75">
      <c r="B23" s="4"/>
      <c r="C23" s="5"/>
      <c r="D23" s="5"/>
      <c r="E23" s="5"/>
      <c r="F23" s="6"/>
      <c r="G23" s="6"/>
      <c r="H23" s="7"/>
    </row>
    <row r="24" spans="2:8" ht="12.75">
      <c r="B24" s="160"/>
      <c r="C24" s="126"/>
      <c r="D24" s="126"/>
      <c r="E24" s="126"/>
      <c r="F24" s="160"/>
      <c r="G24" s="160"/>
      <c r="H24" s="160"/>
    </row>
  </sheetData>
  <sheetProtection/>
  <mergeCells count="6">
    <mergeCell ref="H7:H8"/>
    <mergeCell ref="B6:B8"/>
    <mergeCell ref="C6:E6"/>
    <mergeCell ref="F6:G6"/>
    <mergeCell ref="C7:E7"/>
    <mergeCell ref="F7:G7"/>
  </mergeCells>
  <printOptions/>
  <pageMargins left="0.7874015748031497" right="0.7874015748031497" top="0.984251968503937" bottom="0.7874015748031497" header="0.3937007874015748" footer="0.3937007874015748"/>
  <pageSetup horizontalDpi="300" verticalDpi="300" orientation="portrait" paperSize="9" scale="80" r:id="rId1"/>
  <headerFooter alignWithMargins="0">
    <oddHeader>&amp;C&amp;"Times New Roman,Félkövér"&amp;12Ajánlatkérők 2017-2018. gázévi földgáz igénye
felhasználási helyenként a 2. rész tekintetében&amp;R&amp;"Times New Roman,Félkövér"&amp;12 1/B. sz. melléklet</oddHeader>
    <oddFooter>&amp;C&amp;12&amp;P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1:H196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4.5" style="0" customWidth="1"/>
    <col min="2" max="2" width="11.33203125" style="0" customWidth="1"/>
    <col min="8" max="8" width="12" style="0" customWidth="1"/>
  </cols>
  <sheetData>
    <row r="1" spans="1:2" ht="15.75" customHeight="1">
      <c r="A1" s="245"/>
      <c r="B1" s="1" t="s">
        <v>31</v>
      </c>
    </row>
    <row r="2" ht="12.75" customHeight="1"/>
    <row r="3" spans="2:8" ht="15.75" customHeight="1">
      <c r="B3" s="1" t="s">
        <v>25</v>
      </c>
      <c r="C3" s="20"/>
      <c r="D3" s="20"/>
      <c r="E3" s="20"/>
      <c r="F3" s="20"/>
      <c r="G3" s="20"/>
      <c r="H3" s="21"/>
    </row>
    <row r="4" spans="2:8" ht="12.75">
      <c r="B4" s="4" t="s">
        <v>123</v>
      </c>
      <c r="C4" s="22"/>
      <c r="D4" s="22"/>
      <c r="E4" s="22"/>
      <c r="F4" s="20"/>
      <c r="G4" s="20"/>
      <c r="H4" s="21"/>
    </row>
    <row r="5" spans="2:8" ht="12.75">
      <c r="B5" s="92" t="s">
        <v>64</v>
      </c>
      <c r="C5" s="106"/>
      <c r="D5" s="106"/>
      <c r="E5" s="106"/>
      <c r="F5" s="107"/>
      <c r="G5" s="107"/>
      <c r="H5" s="108"/>
    </row>
    <row r="6" spans="2:8" ht="25.5">
      <c r="B6" s="290" t="s">
        <v>0</v>
      </c>
      <c r="C6" s="291" t="s">
        <v>1</v>
      </c>
      <c r="D6" s="291"/>
      <c r="E6" s="291"/>
      <c r="F6" s="291" t="s">
        <v>2</v>
      </c>
      <c r="G6" s="291"/>
      <c r="H6" s="8" t="s">
        <v>3</v>
      </c>
    </row>
    <row r="7" spans="2:8" ht="12.75" customHeight="1">
      <c r="B7" s="290"/>
      <c r="C7" s="299" t="s">
        <v>4</v>
      </c>
      <c r="D7" s="300"/>
      <c r="E7" s="301"/>
      <c r="F7" s="299" t="s">
        <v>5</v>
      </c>
      <c r="G7" s="300"/>
      <c r="H7" s="302" t="s">
        <v>6</v>
      </c>
    </row>
    <row r="8" spans="2:8" ht="12.75">
      <c r="B8" s="290"/>
      <c r="C8" s="9" t="s">
        <v>7</v>
      </c>
      <c r="D8" s="9" t="s">
        <v>8</v>
      </c>
      <c r="E8" s="9" t="s">
        <v>9</v>
      </c>
      <c r="F8" s="9" t="s">
        <v>10</v>
      </c>
      <c r="G8" s="10" t="s">
        <v>9</v>
      </c>
      <c r="H8" s="303"/>
    </row>
    <row r="9" spans="2:8" ht="12.75">
      <c r="B9" s="11" t="s">
        <v>14</v>
      </c>
      <c r="C9" s="12">
        <f aca="true" t="shared" si="0" ref="C9:C18">+E9*1.6</f>
        <v>8.4</v>
      </c>
      <c r="D9" s="18">
        <v>7</v>
      </c>
      <c r="E9" s="12">
        <f>+D9*0.75</f>
        <v>5.25</v>
      </c>
      <c r="F9" s="18">
        <v>0.3</v>
      </c>
      <c r="G9" s="18">
        <v>0.1</v>
      </c>
      <c r="H9" s="19">
        <v>100</v>
      </c>
    </row>
    <row r="10" spans="2:8" ht="12.75">
      <c r="B10" s="11" t="s">
        <v>15</v>
      </c>
      <c r="C10" s="12">
        <f t="shared" si="0"/>
        <v>25.200000000000003</v>
      </c>
      <c r="D10" s="18">
        <v>21</v>
      </c>
      <c r="E10" s="12">
        <f>+D10*0.75</f>
        <v>15.75</v>
      </c>
      <c r="F10" s="18">
        <v>0.9</v>
      </c>
      <c r="G10" s="18">
        <v>0.3</v>
      </c>
      <c r="H10" s="19">
        <v>100</v>
      </c>
    </row>
    <row r="11" spans="2:8" ht="12.75">
      <c r="B11" s="11" t="s">
        <v>16</v>
      </c>
      <c r="C11" s="12">
        <f t="shared" si="0"/>
        <v>28.8</v>
      </c>
      <c r="D11" s="18">
        <v>24</v>
      </c>
      <c r="E11" s="12">
        <f>+D11*0.75</f>
        <v>18</v>
      </c>
      <c r="F11" s="18">
        <v>1</v>
      </c>
      <c r="G11" s="18">
        <v>0.4</v>
      </c>
      <c r="H11" s="19">
        <v>100</v>
      </c>
    </row>
    <row r="12" spans="2:8" ht="12.75">
      <c r="B12" s="11" t="s">
        <v>17</v>
      </c>
      <c r="C12" s="12">
        <f t="shared" si="0"/>
        <v>30</v>
      </c>
      <c r="D12" s="18">
        <v>25</v>
      </c>
      <c r="E12" s="12">
        <f aca="true" t="shared" si="1" ref="E12:E21">+D12*0.75</f>
        <v>18.75</v>
      </c>
      <c r="F12" s="18">
        <v>1.1</v>
      </c>
      <c r="G12" s="18">
        <v>0.5</v>
      </c>
      <c r="H12" s="19">
        <v>100</v>
      </c>
    </row>
    <row r="13" spans="2:8" ht="12.75">
      <c r="B13" s="11" t="s">
        <v>18</v>
      </c>
      <c r="C13" s="12">
        <f t="shared" si="0"/>
        <v>27.6</v>
      </c>
      <c r="D13" s="18">
        <v>23</v>
      </c>
      <c r="E13" s="12">
        <f t="shared" si="1"/>
        <v>17.25</v>
      </c>
      <c r="F13" s="18">
        <v>1</v>
      </c>
      <c r="G13" s="18">
        <v>0.4</v>
      </c>
      <c r="H13" s="19">
        <v>100</v>
      </c>
    </row>
    <row r="14" spans="2:8" ht="12.75">
      <c r="B14" s="11" t="s">
        <v>19</v>
      </c>
      <c r="C14" s="12">
        <f t="shared" si="0"/>
        <v>19.200000000000003</v>
      </c>
      <c r="D14" s="18">
        <v>16</v>
      </c>
      <c r="E14" s="12">
        <f t="shared" si="1"/>
        <v>12</v>
      </c>
      <c r="F14" s="18">
        <v>0.8</v>
      </c>
      <c r="G14" s="18">
        <v>0.3</v>
      </c>
      <c r="H14" s="19">
        <v>100</v>
      </c>
    </row>
    <row r="15" spans="2:8" ht="12.75">
      <c r="B15" s="11"/>
      <c r="C15" s="12"/>
      <c r="D15" s="18"/>
      <c r="E15" s="12"/>
      <c r="F15" s="18"/>
      <c r="G15" s="18"/>
      <c r="H15" s="19"/>
    </row>
    <row r="16" spans="2:8" ht="12.75">
      <c r="B16" s="11" t="s">
        <v>20</v>
      </c>
      <c r="C16" s="12">
        <f t="shared" si="0"/>
        <v>7.2</v>
      </c>
      <c r="D16" s="18">
        <v>6</v>
      </c>
      <c r="E16" s="12">
        <f t="shared" si="1"/>
        <v>4.5</v>
      </c>
      <c r="F16" s="18">
        <v>0.3</v>
      </c>
      <c r="G16" s="18">
        <v>0</v>
      </c>
      <c r="H16" s="19">
        <v>100</v>
      </c>
    </row>
    <row r="17" spans="2:8" ht="12.75">
      <c r="B17" s="11" t="s">
        <v>21</v>
      </c>
      <c r="C17" s="12">
        <f t="shared" si="0"/>
        <v>0</v>
      </c>
      <c r="D17" s="12">
        <v>0</v>
      </c>
      <c r="E17" s="12">
        <f t="shared" si="1"/>
        <v>0</v>
      </c>
      <c r="F17" s="18">
        <v>0</v>
      </c>
      <c r="G17" s="18">
        <v>0</v>
      </c>
      <c r="H17" s="19">
        <v>100</v>
      </c>
    </row>
    <row r="18" spans="2:8" ht="12.75">
      <c r="B18" s="11" t="s">
        <v>22</v>
      </c>
      <c r="C18" s="12">
        <f t="shared" si="0"/>
        <v>0</v>
      </c>
      <c r="D18" s="12">
        <v>0</v>
      </c>
      <c r="E18" s="12">
        <f t="shared" si="1"/>
        <v>0</v>
      </c>
      <c r="F18" s="18">
        <v>0</v>
      </c>
      <c r="G18" s="18">
        <v>0</v>
      </c>
      <c r="H18" s="19">
        <v>100</v>
      </c>
    </row>
    <row r="19" spans="2:8" ht="12.75">
      <c r="B19" s="11" t="s">
        <v>11</v>
      </c>
      <c r="C19" s="12">
        <f>+E19*1.6</f>
        <v>0</v>
      </c>
      <c r="D19" s="12">
        <v>0</v>
      </c>
      <c r="E19" s="12">
        <f t="shared" si="1"/>
        <v>0</v>
      </c>
      <c r="F19" s="18">
        <v>0</v>
      </c>
      <c r="G19" s="18">
        <v>0</v>
      </c>
      <c r="H19" s="19">
        <v>100</v>
      </c>
    </row>
    <row r="20" spans="2:8" ht="12.75">
      <c r="B20" s="11" t="s">
        <v>12</v>
      </c>
      <c r="C20" s="12">
        <f>+E20*1.6</f>
        <v>0</v>
      </c>
      <c r="D20" s="12">
        <v>0</v>
      </c>
      <c r="E20" s="12">
        <f t="shared" si="1"/>
        <v>0</v>
      </c>
      <c r="F20" s="18">
        <v>0</v>
      </c>
      <c r="G20" s="18">
        <v>0</v>
      </c>
      <c r="H20" s="19">
        <v>100</v>
      </c>
    </row>
    <row r="21" spans="2:8" ht="12.75">
      <c r="B21" s="11" t="s">
        <v>13</v>
      </c>
      <c r="C21" s="12">
        <f>+E21*1.6</f>
        <v>0</v>
      </c>
      <c r="D21" s="12">
        <v>0</v>
      </c>
      <c r="E21" s="12">
        <f t="shared" si="1"/>
        <v>0</v>
      </c>
      <c r="F21" s="18">
        <v>0</v>
      </c>
      <c r="G21" s="18">
        <v>0</v>
      </c>
      <c r="H21" s="19">
        <v>100</v>
      </c>
    </row>
    <row r="22" spans="2:8" ht="12.75">
      <c r="B22" s="127" t="s">
        <v>23</v>
      </c>
      <c r="C22" s="119">
        <f>SUM(C9:C21)</f>
        <v>146.39999999999998</v>
      </c>
      <c r="D22" s="119">
        <f>SUM(D9:D21)</f>
        <v>122</v>
      </c>
      <c r="E22" s="119">
        <f>SUM(E9:E21)</f>
        <v>91.5</v>
      </c>
      <c r="F22" s="12"/>
      <c r="G22" s="12"/>
      <c r="H22" s="13"/>
    </row>
    <row r="23" spans="2:8" ht="12.75">
      <c r="B23" s="16"/>
      <c r="C23" s="20"/>
      <c r="D23" s="20"/>
      <c r="E23" s="20"/>
      <c r="F23" s="20"/>
      <c r="G23" s="20"/>
      <c r="H23" s="21"/>
    </row>
    <row r="24" spans="2:8" ht="15.75" customHeight="1">
      <c r="B24" s="1" t="s">
        <v>25</v>
      </c>
      <c r="C24" s="20"/>
      <c r="D24" s="20"/>
      <c r="E24" s="20"/>
      <c r="F24" s="20"/>
      <c r="G24" s="20"/>
      <c r="H24" s="21"/>
    </row>
    <row r="25" spans="2:8" ht="12.75">
      <c r="B25" s="23" t="s">
        <v>87</v>
      </c>
      <c r="C25" s="24"/>
      <c r="D25" s="24"/>
      <c r="E25" s="24"/>
      <c r="F25" s="105"/>
      <c r="G25" s="105"/>
      <c r="H25" s="105"/>
    </row>
    <row r="26" spans="2:8" ht="12.75">
      <c r="B26" s="92" t="s">
        <v>65</v>
      </c>
      <c r="C26" s="106"/>
      <c r="D26" s="106"/>
      <c r="E26" s="106"/>
      <c r="F26" s="100"/>
      <c r="G26" s="100"/>
      <c r="H26" s="100"/>
    </row>
    <row r="27" spans="2:8" ht="25.5">
      <c r="B27" s="290" t="s">
        <v>0</v>
      </c>
      <c r="C27" s="291" t="s">
        <v>1</v>
      </c>
      <c r="D27" s="291"/>
      <c r="E27" s="291"/>
      <c r="F27" s="291" t="s">
        <v>2</v>
      </c>
      <c r="G27" s="291"/>
      <c r="H27" s="8" t="s">
        <v>3</v>
      </c>
    </row>
    <row r="28" spans="2:8" ht="12.75">
      <c r="B28" s="290"/>
      <c r="C28" s="299" t="s">
        <v>4</v>
      </c>
      <c r="D28" s="300"/>
      <c r="E28" s="301"/>
      <c r="F28" s="299" t="s">
        <v>5</v>
      </c>
      <c r="G28" s="300"/>
      <c r="H28" s="302" t="s">
        <v>6</v>
      </c>
    </row>
    <row r="29" spans="2:8" ht="12.75">
      <c r="B29" s="290"/>
      <c r="C29" s="9" t="s">
        <v>7</v>
      </c>
      <c r="D29" s="9" t="s">
        <v>8</v>
      </c>
      <c r="E29" s="9" t="s">
        <v>9</v>
      </c>
      <c r="F29" s="9" t="s">
        <v>10</v>
      </c>
      <c r="G29" s="10" t="s">
        <v>9</v>
      </c>
      <c r="H29" s="303"/>
    </row>
    <row r="30" spans="2:8" ht="12.75">
      <c r="B30" s="11" t="s">
        <v>14</v>
      </c>
      <c r="C30" s="12">
        <f aca="true" t="shared" si="2" ref="C30:C39">+E30*1.6</f>
        <v>6</v>
      </c>
      <c r="D30" s="18">
        <v>5</v>
      </c>
      <c r="E30" s="12">
        <f>+D30*0.75</f>
        <v>3.75</v>
      </c>
      <c r="F30" s="18">
        <v>0.2</v>
      </c>
      <c r="G30" s="18">
        <v>0.1</v>
      </c>
      <c r="H30" s="13">
        <v>101</v>
      </c>
    </row>
    <row r="31" spans="2:8" ht="12.75">
      <c r="B31" s="11" t="s">
        <v>15</v>
      </c>
      <c r="C31" s="12">
        <f t="shared" si="2"/>
        <v>18.6</v>
      </c>
      <c r="D31" s="18">
        <v>15.5</v>
      </c>
      <c r="E31" s="12">
        <f>+D31*0.75</f>
        <v>11.625</v>
      </c>
      <c r="F31" s="18">
        <v>0.8</v>
      </c>
      <c r="G31" s="18">
        <v>0.3</v>
      </c>
      <c r="H31" s="13">
        <v>101</v>
      </c>
    </row>
    <row r="32" spans="2:8" ht="12.75">
      <c r="B32" s="11" t="s">
        <v>16</v>
      </c>
      <c r="C32" s="12">
        <f t="shared" si="2"/>
        <v>22.8</v>
      </c>
      <c r="D32" s="18">
        <v>19</v>
      </c>
      <c r="E32" s="12">
        <f>+D32*0.75</f>
        <v>14.25</v>
      </c>
      <c r="F32" s="18">
        <v>0.8</v>
      </c>
      <c r="G32" s="18">
        <v>0.4</v>
      </c>
      <c r="H32" s="13">
        <v>101</v>
      </c>
    </row>
    <row r="33" spans="2:8" ht="12.75">
      <c r="B33" s="11" t="s">
        <v>17</v>
      </c>
      <c r="C33" s="12">
        <f t="shared" si="2"/>
        <v>26.400000000000002</v>
      </c>
      <c r="D33" s="18">
        <v>22</v>
      </c>
      <c r="E33" s="12">
        <f aca="true" t="shared" si="3" ref="E33:E42">+D33*0.75</f>
        <v>16.5</v>
      </c>
      <c r="F33" s="18">
        <v>1</v>
      </c>
      <c r="G33" s="18">
        <v>0.5</v>
      </c>
      <c r="H33" s="13">
        <v>101</v>
      </c>
    </row>
    <row r="34" spans="2:8" ht="12.75">
      <c r="B34" s="11" t="s">
        <v>18</v>
      </c>
      <c r="C34" s="12">
        <f t="shared" si="2"/>
        <v>22.8</v>
      </c>
      <c r="D34" s="18">
        <v>19</v>
      </c>
      <c r="E34" s="12">
        <f t="shared" si="3"/>
        <v>14.25</v>
      </c>
      <c r="F34" s="18">
        <v>1</v>
      </c>
      <c r="G34" s="18">
        <v>0.4</v>
      </c>
      <c r="H34" s="13">
        <v>101</v>
      </c>
    </row>
    <row r="35" spans="2:8" ht="12.75">
      <c r="B35" s="11" t="s">
        <v>19</v>
      </c>
      <c r="C35" s="12">
        <f t="shared" si="2"/>
        <v>18</v>
      </c>
      <c r="D35" s="18">
        <v>15</v>
      </c>
      <c r="E35" s="12">
        <f t="shared" si="3"/>
        <v>11.25</v>
      </c>
      <c r="F35" s="18">
        <v>1</v>
      </c>
      <c r="G35" s="18">
        <v>0.3</v>
      </c>
      <c r="H35" s="13">
        <v>101</v>
      </c>
    </row>
    <row r="36" spans="2:8" ht="12.75">
      <c r="B36" s="11"/>
      <c r="C36" s="12"/>
      <c r="D36" s="18"/>
      <c r="E36" s="12"/>
      <c r="F36" s="18"/>
      <c r="G36" s="18"/>
      <c r="H36" s="13"/>
    </row>
    <row r="37" spans="2:8" ht="12.75">
      <c r="B37" s="11" t="s">
        <v>20</v>
      </c>
      <c r="C37" s="12">
        <f t="shared" si="2"/>
        <v>6.840000000000001</v>
      </c>
      <c r="D37" s="18">
        <v>5.7</v>
      </c>
      <c r="E37" s="12">
        <f t="shared" si="3"/>
        <v>4.275</v>
      </c>
      <c r="F37" s="18">
        <v>0.3</v>
      </c>
      <c r="G37" s="18">
        <v>0.1</v>
      </c>
      <c r="H37" s="13">
        <v>101</v>
      </c>
    </row>
    <row r="38" spans="2:8" ht="12.75">
      <c r="B38" s="11" t="s">
        <v>21</v>
      </c>
      <c r="C38" s="12">
        <f t="shared" si="2"/>
        <v>2.76</v>
      </c>
      <c r="D38" s="12">
        <v>2.3</v>
      </c>
      <c r="E38" s="12">
        <f t="shared" si="3"/>
        <v>1.7249999999999999</v>
      </c>
      <c r="F38" s="18">
        <v>0.1</v>
      </c>
      <c r="G38" s="12">
        <v>0</v>
      </c>
      <c r="H38" s="13">
        <v>101</v>
      </c>
    </row>
    <row r="39" spans="2:8" ht="12.75">
      <c r="B39" s="11" t="s">
        <v>22</v>
      </c>
      <c r="C39" s="12">
        <f t="shared" si="2"/>
        <v>2.16</v>
      </c>
      <c r="D39" s="12">
        <v>1.8</v>
      </c>
      <c r="E39" s="12">
        <f t="shared" si="3"/>
        <v>1.35</v>
      </c>
      <c r="F39" s="12">
        <v>0.1</v>
      </c>
      <c r="G39" s="12">
        <v>0</v>
      </c>
      <c r="H39" s="13">
        <v>101</v>
      </c>
    </row>
    <row r="40" spans="2:8" ht="12.75">
      <c r="B40" s="11" t="s">
        <v>11</v>
      </c>
      <c r="C40" s="12">
        <f>+E40*1.6</f>
        <v>1.8600000000000003</v>
      </c>
      <c r="D40" s="12">
        <v>1.55</v>
      </c>
      <c r="E40" s="12">
        <f t="shared" si="3"/>
        <v>1.1625</v>
      </c>
      <c r="F40" s="12">
        <v>0.1</v>
      </c>
      <c r="G40" s="12">
        <v>0</v>
      </c>
      <c r="H40" s="13">
        <v>101</v>
      </c>
    </row>
    <row r="41" spans="2:8" ht="12.75">
      <c r="B41" s="11" t="s">
        <v>12</v>
      </c>
      <c r="C41" s="12">
        <f>+E41*1.6</f>
        <v>1.8600000000000003</v>
      </c>
      <c r="D41" s="12">
        <v>1.55</v>
      </c>
      <c r="E41" s="12">
        <f t="shared" si="3"/>
        <v>1.1625</v>
      </c>
      <c r="F41" s="12">
        <v>0.1</v>
      </c>
      <c r="G41" s="12">
        <v>0</v>
      </c>
      <c r="H41" s="13">
        <v>101</v>
      </c>
    </row>
    <row r="42" spans="2:8" ht="12.75">
      <c r="B42" s="11" t="s">
        <v>13</v>
      </c>
      <c r="C42" s="12">
        <f>+E42*1.6</f>
        <v>2.16</v>
      </c>
      <c r="D42" s="12">
        <v>1.8</v>
      </c>
      <c r="E42" s="12">
        <f t="shared" si="3"/>
        <v>1.35</v>
      </c>
      <c r="F42" s="12">
        <v>0.1</v>
      </c>
      <c r="G42" s="12">
        <v>0</v>
      </c>
      <c r="H42" s="13">
        <v>101</v>
      </c>
    </row>
    <row r="43" spans="2:8" ht="12.75">
      <c r="B43" s="127" t="s">
        <v>23</v>
      </c>
      <c r="C43" s="119">
        <f>SUM(C30:C42)</f>
        <v>132.24000000000004</v>
      </c>
      <c r="D43" s="119">
        <f>SUM(D30:D42)</f>
        <v>110.19999999999999</v>
      </c>
      <c r="E43" s="119">
        <f>SUM(E30:E42)</f>
        <v>82.64999999999998</v>
      </c>
      <c r="F43" s="12"/>
      <c r="G43" s="12"/>
      <c r="H43" s="13"/>
    </row>
    <row r="44" spans="2:8" ht="12.75">
      <c r="B44" s="61"/>
      <c r="C44" s="15"/>
      <c r="D44" s="15"/>
      <c r="E44" s="15"/>
      <c r="F44" s="15"/>
      <c r="G44" s="15"/>
      <c r="H44" s="44"/>
    </row>
    <row r="45" spans="2:8" ht="15.75" customHeight="1">
      <c r="B45" s="1" t="s">
        <v>25</v>
      </c>
      <c r="C45" s="20"/>
      <c r="D45" s="20"/>
      <c r="E45" s="20"/>
      <c r="F45" s="20"/>
      <c r="G45" s="20"/>
      <c r="H45" s="21"/>
    </row>
    <row r="46" spans="2:8" ht="12.75">
      <c r="B46" s="4" t="s">
        <v>40</v>
      </c>
      <c r="C46" s="22"/>
      <c r="D46" s="22"/>
      <c r="E46" s="22"/>
      <c r="F46" s="20"/>
      <c r="G46" s="20"/>
      <c r="H46" s="21"/>
    </row>
    <row r="47" spans="2:8" ht="12.75">
      <c r="B47" s="92" t="s">
        <v>66</v>
      </c>
      <c r="C47" s="106"/>
      <c r="D47" s="106"/>
      <c r="E47" s="106"/>
      <c r="F47" s="107"/>
      <c r="G47" s="107"/>
      <c r="H47" s="108"/>
    </row>
    <row r="48" spans="2:8" ht="25.5">
      <c r="B48" s="290" t="s">
        <v>0</v>
      </c>
      <c r="C48" s="291" t="s">
        <v>1</v>
      </c>
      <c r="D48" s="291"/>
      <c r="E48" s="291"/>
      <c r="F48" s="291" t="s">
        <v>2</v>
      </c>
      <c r="G48" s="291"/>
      <c r="H48" s="8" t="s">
        <v>3</v>
      </c>
    </row>
    <row r="49" spans="2:8" ht="12.75">
      <c r="B49" s="290"/>
      <c r="C49" s="299" t="s">
        <v>4</v>
      </c>
      <c r="D49" s="300"/>
      <c r="E49" s="301"/>
      <c r="F49" s="299" t="s">
        <v>5</v>
      </c>
      <c r="G49" s="300"/>
      <c r="H49" s="302" t="s">
        <v>6</v>
      </c>
    </row>
    <row r="50" spans="2:8" ht="12.75">
      <c r="B50" s="290"/>
      <c r="C50" s="9" t="s">
        <v>7</v>
      </c>
      <c r="D50" s="9" t="s">
        <v>8</v>
      </c>
      <c r="E50" s="9" t="s">
        <v>9</v>
      </c>
      <c r="F50" s="9" t="s">
        <v>10</v>
      </c>
      <c r="G50" s="10" t="s">
        <v>9</v>
      </c>
      <c r="H50" s="303"/>
    </row>
    <row r="51" spans="2:8" ht="12.75">
      <c r="B51" s="11" t="s">
        <v>14</v>
      </c>
      <c r="C51" s="12">
        <f aca="true" t="shared" si="4" ref="C51:C60">+E51*1.6</f>
        <v>0.36</v>
      </c>
      <c r="D51" s="18">
        <v>0.3</v>
      </c>
      <c r="E51" s="12">
        <f>+D51*0.75</f>
        <v>0.22499999999999998</v>
      </c>
      <c r="F51" s="18">
        <v>0.015</v>
      </c>
      <c r="G51" s="12">
        <v>0</v>
      </c>
      <c r="H51" s="13">
        <v>4</v>
      </c>
    </row>
    <row r="52" spans="2:8" ht="12.75">
      <c r="B52" s="11" t="s">
        <v>15</v>
      </c>
      <c r="C52" s="12">
        <f t="shared" si="4"/>
        <v>0.4800000000000001</v>
      </c>
      <c r="D52" s="18">
        <v>0.4</v>
      </c>
      <c r="E52" s="12">
        <f>+D52*0.75</f>
        <v>0.30000000000000004</v>
      </c>
      <c r="F52" s="18">
        <v>0.02</v>
      </c>
      <c r="G52" s="12">
        <v>0</v>
      </c>
      <c r="H52" s="13">
        <v>4</v>
      </c>
    </row>
    <row r="53" spans="2:8" ht="12.75">
      <c r="B53" s="11" t="s">
        <v>16</v>
      </c>
      <c r="C53" s="12">
        <f t="shared" si="4"/>
        <v>0.72</v>
      </c>
      <c r="D53" s="18">
        <v>0.6</v>
      </c>
      <c r="E53" s="12">
        <f>+D53*0.75</f>
        <v>0.44999999999999996</v>
      </c>
      <c r="F53" s="18">
        <v>0.03</v>
      </c>
      <c r="G53" s="12">
        <v>0</v>
      </c>
      <c r="H53" s="13">
        <v>4</v>
      </c>
    </row>
    <row r="54" spans="2:8" ht="12.75">
      <c r="B54" s="11" t="s">
        <v>17</v>
      </c>
      <c r="C54" s="12">
        <f t="shared" si="4"/>
        <v>0.8399999999999999</v>
      </c>
      <c r="D54" s="18">
        <v>0.7</v>
      </c>
      <c r="E54" s="12">
        <f aca="true" t="shared" si="5" ref="E54:E63">+D54*0.75</f>
        <v>0.5249999999999999</v>
      </c>
      <c r="F54" s="18">
        <v>0.06</v>
      </c>
      <c r="G54" s="12">
        <v>0</v>
      </c>
      <c r="H54" s="13">
        <v>4</v>
      </c>
    </row>
    <row r="55" spans="2:8" ht="12.75">
      <c r="B55" s="11" t="s">
        <v>18</v>
      </c>
      <c r="C55" s="12">
        <f t="shared" si="4"/>
        <v>0.72</v>
      </c>
      <c r="D55" s="18">
        <v>0.6</v>
      </c>
      <c r="E55" s="12">
        <f t="shared" si="5"/>
        <v>0.44999999999999996</v>
      </c>
      <c r="F55" s="18">
        <v>0.03</v>
      </c>
      <c r="G55" s="12">
        <v>0</v>
      </c>
      <c r="H55" s="13">
        <v>4</v>
      </c>
    </row>
    <row r="56" spans="2:8" ht="12.75">
      <c r="B56" s="11" t="s">
        <v>19</v>
      </c>
      <c r="C56" s="12">
        <f t="shared" si="4"/>
        <v>0.6000000000000001</v>
      </c>
      <c r="D56" s="18">
        <v>0.5</v>
      </c>
      <c r="E56" s="12">
        <f t="shared" si="5"/>
        <v>0.375</v>
      </c>
      <c r="F56" s="18">
        <v>0.02</v>
      </c>
      <c r="G56" s="12">
        <v>0</v>
      </c>
      <c r="H56" s="13">
        <v>4</v>
      </c>
    </row>
    <row r="57" spans="2:8" ht="12.75">
      <c r="B57" s="11"/>
      <c r="C57" s="12"/>
      <c r="D57" s="18"/>
      <c r="E57" s="12"/>
      <c r="F57" s="18"/>
      <c r="G57" s="12"/>
      <c r="H57" s="13"/>
    </row>
    <row r="58" spans="2:8" ht="12.75">
      <c r="B58" s="11" t="s">
        <v>20</v>
      </c>
      <c r="C58" s="12">
        <f t="shared" si="4"/>
        <v>0.4800000000000001</v>
      </c>
      <c r="D58" s="18">
        <v>0.4</v>
      </c>
      <c r="E58" s="12">
        <f t="shared" si="5"/>
        <v>0.30000000000000004</v>
      </c>
      <c r="F58" s="18">
        <v>0.02</v>
      </c>
      <c r="G58" s="12">
        <v>0</v>
      </c>
      <c r="H58" s="13">
        <v>4</v>
      </c>
    </row>
    <row r="59" spans="2:8" ht="12.75">
      <c r="B59" s="11" t="s">
        <v>21</v>
      </c>
      <c r="C59" s="12">
        <f t="shared" si="4"/>
        <v>0.12000000000000002</v>
      </c>
      <c r="D59" s="12">
        <v>0.1</v>
      </c>
      <c r="E59" s="12">
        <f t="shared" si="5"/>
        <v>0.07500000000000001</v>
      </c>
      <c r="F59" s="12">
        <v>0.01</v>
      </c>
      <c r="G59" s="12">
        <v>0</v>
      </c>
      <c r="H59" s="13">
        <v>4</v>
      </c>
    </row>
    <row r="60" spans="2:8" ht="12.75">
      <c r="B60" s="11" t="s">
        <v>22</v>
      </c>
      <c r="C60" s="12">
        <f t="shared" si="4"/>
        <v>0.12000000000000002</v>
      </c>
      <c r="D60" s="12">
        <v>0.1</v>
      </c>
      <c r="E60" s="12">
        <f t="shared" si="5"/>
        <v>0.07500000000000001</v>
      </c>
      <c r="F60" s="12">
        <v>0.01</v>
      </c>
      <c r="G60" s="12">
        <v>0</v>
      </c>
      <c r="H60" s="13">
        <v>4</v>
      </c>
    </row>
    <row r="61" spans="2:8" ht="12.75">
      <c r="B61" s="11" t="s">
        <v>11</v>
      </c>
      <c r="C61" s="12">
        <f>+E61*1.6</f>
        <v>0.12000000000000002</v>
      </c>
      <c r="D61" s="12">
        <v>0.1</v>
      </c>
      <c r="E61" s="12">
        <f t="shared" si="5"/>
        <v>0.07500000000000001</v>
      </c>
      <c r="F61" s="12">
        <v>0.01</v>
      </c>
      <c r="G61" s="12">
        <v>0</v>
      </c>
      <c r="H61" s="13">
        <v>4</v>
      </c>
    </row>
    <row r="62" spans="2:8" ht="12.75">
      <c r="B62" s="11" t="s">
        <v>12</v>
      </c>
      <c r="C62" s="12">
        <f>+E62*1.6</f>
        <v>0.12000000000000002</v>
      </c>
      <c r="D62" s="12">
        <v>0.1</v>
      </c>
      <c r="E62" s="12">
        <f t="shared" si="5"/>
        <v>0.07500000000000001</v>
      </c>
      <c r="F62" s="12">
        <v>0.01</v>
      </c>
      <c r="G62" s="12">
        <v>0</v>
      </c>
      <c r="H62" s="13">
        <v>4</v>
      </c>
    </row>
    <row r="63" spans="2:8" ht="12.75">
      <c r="B63" s="11" t="s">
        <v>13</v>
      </c>
      <c r="C63" s="12">
        <f>+E63*1.6</f>
        <v>0.12000000000000002</v>
      </c>
      <c r="D63" s="12">
        <v>0.1</v>
      </c>
      <c r="E63" s="12">
        <f t="shared" si="5"/>
        <v>0.07500000000000001</v>
      </c>
      <c r="F63" s="12">
        <v>0.01</v>
      </c>
      <c r="G63" s="12">
        <v>0</v>
      </c>
      <c r="H63" s="13">
        <v>4</v>
      </c>
    </row>
    <row r="64" spans="2:8" ht="12.75">
      <c r="B64" s="127" t="s">
        <v>23</v>
      </c>
      <c r="C64" s="128">
        <f>SUM(C51:C63)</f>
        <v>4.800000000000001</v>
      </c>
      <c r="D64" s="128">
        <f>SUM(D51:D63)</f>
        <v>4</v>
      </c>
      <c r="E64" s="128">
        <f>SUM(E51:E63)</f>
        <v>3.000000000000001</v>
      </c>
      <c r="F64" s="12"/>
      <c r="G64" s="12"/>
      <c r="H64" s="13"/>
    </row>
    <row r="65" spans="2:8" ht="12.75">
      <c r="B65" s="61"/>
      <c r="C65" s="62"/>
      <c r="D65" s="15"/>
      <c r="E65" s="62"/>
      <c r="F65" s="15"/>
      <c r="G65" s="15"/>
      <c r="H65" s="44"/>
    </row>
    <row r="66" spans="2:8" ht="15.75" customHeight="1">
      <c r="B66" s="1" t="s">
        <v>25</v>
      </c>
      <c r="C66" s="20"/>
      <c r="D66" s="20"/>
      <c r="E66" s="20"/>
      <c r="F66" s="20"/>
      <c r="G66" s="20"/>
      <c r="H66" s="21"/>
    </row>
    <row r="67" spans="2:8" ht="12.75">
      <c r="B67" s="4" t="s">
        <v>39</v>
      </c>
      <c r="C67" s="22"/>
      <c r="D67" s="22"/>
      <c r="E67" s="22"/>
      <c r="F67" s="105"/>
      <c r="G67" s="105"/>
      <c r="H67" s="105"/>
    </row>
    <row r="68" spans="2:8" ht="12.75">
      <c r="B68" s="92" t="s">
        <v>67</v>
      </c>
      <c r="C68" s="106"/>
      <c r="D68" s="106"/>
      <c r="E68" s="106"/>
      <c r="F68" s="100"/>
      <c r="G68" s="100"/>
      <c r="H68" s="100"/>
    </row>
    <row r="69" spans="2:8" ht="25.5">
      <c r="B69" s="290" t="s">
        <v>0</v>
      </c>
      <c r="C69" s="291" t="s">
        <v>1</v>
      </c>
      <c r="D69" s="291"/>
      <c r="E69" s="291"/>
      <c r="F69" s="291" t="s">
        <v>2</v>
      </c>
      <c r="G69" s="291"/>
      <c r="H69" s="8" t="s">
        <v>3</v>
      </c>
    </row>
    <row r="70" spans="2:8" ht="12.75">
      <c r="B70" s="290"/>
      <c r="C70" s="299" t="s">
        <v>4</v>
      </c>
      <c r="D70" s="300"/>
      <c r="E70" s="301"/>
      <c r="F70" s="299" t="s">
        <v>5</v>
      </c>
      <c r="G70" s="300"/>
      <c r="H70" s="302" t="s">
        <v>6</v>
      </c>
    </row>
    <row r="71" spans="2:8" ht="12.75">
      <c r="B71" s="290"/>
      <c r="C71" s="9" t="s">
        <v>7</v>
      </c>
      <c r="D71" s="9" t="s">
        <v>8</v>
      </c>
      <c r="E71" s="9" t="s">
        <v>9</v>
      </c>
      <c r="F71" s="9" t="s">
        <v>10</v>
      </c>
      <c r="G71" s="10" t="s">
        <v>9</v>
      </c>
      <c r="H71" s="303"/>
    </row>
    <row r="72" spans="2:8" ht="12.75">
      <c r="B72" s="11" t="s">
        <v>14</v>
      </c>
      <c r="C72" s="12">
        <f aca="true" t="shared" si="6" ref="C72:C81">+E72*1.6</f>
        <v>0.6000000000000001</v>
      </c>
      <c r="D72" s="18">
        <v>0.5</v>
      </c>
      <c r="E72" s="12">
        <f>+D72*0.75</f>
        <v>0.375</v>
      </c>
      <c r="F72" s="18">
        <v>0.04</v>
      </c>
      <c r="G72" s="12">
        <v>0</v>
      </c>
      <c r="H72" s="13">
        <v>4</v>
      </c>
    </row>
    <row r="73" spans="2:8" ht="12.75">
      <c r="B73" s="11" t="s">
        <v>15</v>
      </c>
      <c r="C73" s="12">
        <f t="shared" si="6"/>
        <v>1.2000000000000002</v>
      </c>
      <c r="D73" s="18">
        <v>1</v>
      </c>
      <c r="E73" s="12">
        <f>+D73*0.75</f>
        <v>0.75</v>
      </c>
      <c r="F73" s="18">
        <v>0.04</v>
      </c>
      <c r="G73" s="12">
        <v>0</v>
      </c>
      <c r="H73" s="13">
        <v>4</v>
      </c>
    </row>
    <row r="74" spans="2:8" ht="12.75">
      <c r="B74" s="11" t="s">
        <v>16</v>
      </c>
      <c r="C74" s="12">
        <f t="shared" si="6"/>
        <v>1.3200000000000003</v>
      </c>
      <c r="D74" s="18">
        <v>1.1</v>
      </c>
      <c r="E74" s="12">
        <f>+D74*0.75</f>
        <v>0.8250000000000001</v>
      </c>
      <c r="F74" s="18">
        <v>0.05</v>
      </c>
      <c r="G74" s="12">
        <v>0</v>
      </c>
      <c r="H74" s="13">
        <v>4</v>
      </c>
    </row>
    <row r="75" spans="2:8" ht="12.75">
      <c r="B75" s="11" t="s">
        <v>17</v>
      </c>
      <c r="C75" s="12">
        <f t="shared" si="6"/>
        <v>1.5600000000000003</v>
      </c>
      <c r="D75" s="18">
        <v>1.3</v>
      </c>
      <c r="E75" s="12">
        <f aca="true" t="shared" si="7" ref="E75:E84">+D75*0.75</f>
        <v>0.9750000000000001</v>
      </c>
      <c r="F75" s="18">
        <v>0.06</v>
      </c>
      <c r="G75" s="12">
        <v>0</v>
      </c>
      <c r="H75" s="13">
        <v>4</v>
      </c>
    </row>
    <row r="76" spans="2:8" ht="12.75">
      <c r="B76" s="11" t="s">
        <v>18</v>
      </c>
      <c r="C76" s="12">
        <f t="shared" si="6"/>
        <v>1.44</v>
      </c>
      <c r="D76" s="18">
        <v>1.2</v>
      </c>
      <c r="E76" s="12">
        <f t="shared" si="7"/>
        <v>0.8999999999999999</v>
      </c>
      <c r="F76" s="18">
        <v>0.06</v>
      </c>
      <c r="G76" s="12">
        <v>0</v>
      </c>
      <c r="H76" s="13">
        <v>4</v>
      </c>
    </row>
    <row r="77" spans="2:8" ht="12.75">
      <c r="B77" s="11" t="s">
        <v>19</v>
      </c>
      <c r="C77" s="12">
        <f t="shared" si="6"/>
        <v>1.08</v>
      </c>
      <c r="D77" s="18">
        <v>0.9</v>
      </c>
      <c r="E77" s="12">
        <f t="shared" si="7"/>
        <v>0.675</v>
      </c>
      <c r="F77" s="18">
        <v>0.05</v>
      </c>
      <c r="G77" s="12">
        <v>0</v>
      </c>
      <c r="H77" s="13">
        <v>4</v>
      </c>
    </row>
    <row r="78" spans="2:8" ht="12.75">
      <c r="B78" s="11"/>
      <c r="C78" s="12"/>
      <c r="D78" s="18"/>
      <c r="E78" s="12"/>
      <c r="F78" s="18"/>
      <c r="G78" s="12"/>
      <c r="H78" s="13"/>
    </row>
    <row r="79" spans="2:8" ht="12.75">
      <c r="B79" s="11" t="s">
        <v>20</v>
      </c>
      <c r="C79" s="12">
        <f t="shared" si="6"/>
        <v>0.36</v>
      </c>
      <c r="D79" s="18">
        <v>0.3</v>
      </c>
      <c r="E79" s="12">
        <f t="shared" si="7"/>
        <v>0.22499999999999998</v>
      </c>
      <c r="F79" s="18">
        <v>0.02</v>
      </c>
      <c r="G79" s="12">
        <v>0</v>
      </c>
      <c r="H79" s="13">
        <v>4</v>
      </c>
    </row>
    <row r="80" spans="2:8" ht="12.75">
      <c r="B80" s="11" t="s">
        <v>21</v>
      </c>
      <c r="C80" s="12">
        <f t="shared" si="6"/>
        <v>0.12000000000000002</v>
      </c>
      <c r="D80" s="12">
        <v>0.1</v>
      </c>
      <c r="E80" s="12">
        <f t="shared" si="7"/>
        <v>0.07500000000000001</v>
      </c>
      <c r="F80" s="18">
        <v>0.01</v>
      </c>
      <c r="G80" s="12">
        <v>0</v>
      </c>
      <c r="H80" s="13">
        <v>4</v>
      </c>
    </row>
    <row r="81" spans="2:8" ht="12.75">
      <c r="B81" s="11" t="s">
        <v>22</v>
      </c>
      <c r="C81" s="12">
        <f t="shared" si="6"/>
        <v>0.12000000000000002</v>
      </c>
      <c r="D81" s="12">
        <v>0.1</v>
      </c>
      <c r="E81" s="12">
        <f t="shared" si="7"/>
        <v>0.07500000000000001</v>
      </c>
      <c r="F81" s="12">
        <v>0.01</v>
      </c>
      <c r="G81" s="12">
        <v>0</v>
      </c>
      <c r="H81" s="13">
        <v>4</v>
      </c>
    </row>
    <row r="82" spans="2:8" ht="12.75">
      <c r="B82" s="11" t="s">
        <v>11</v>
      </c>
      <c r="C82" s="12">
        <f>+E82*1.6</f>
        <v>0.12000000000000002</v>
      </c>
      <c r="D82" s="12">
        <v>0.1</v>
      </c>
      <c r="E82" s="12">
        <f t="shared" si="7"/>
        <v>0.07500000000000001</v>
      </c>
      <c r="F82" s="12">
        <v>0.01</v>
      </c>
      <c r="G82" s="12">
        <v>0</v>
      </c>
      <c r="H82" s="13">
        <v>4</v>
      </c>
    </row>
    <row r="83" spans="2:8" ht="12.75">
      <c r="B83" s="11" t="s">
        <v>12</v>
      </c>
      <c r="C83" s="12">
        <f>+E83*1.6</f>
        <v>0.12000000000000002</v>
      </c>
      <c r="D83" s="12">
        <v>0.1</v>
      </c>
      <c r="E83" s="12">
        <f t="shared" si="7"/>
        <v>0.07500000000000001</v>
      </c>
      <c r="F83" s="12">
        <v>0.01</v>
      </c>
      <c r="G83" s="12">
        <v>0</v>
      </c>
      <c r="H83" s="13">
        <v>4</v>
      </c>
    </row>
    <row r="84" spans="2:8" ht="12.75">
      <c r="B84" s="11" t="s">
        <v>13</v>
      </c>
      <c r="C84" s="12">
        <f>+E84*1.6</f>
        <v>0.12000000000000002</v>
      </c>
      <c r="D84" s="12">
        <v>0.1</v>
      </c>
      <c r="E84" s="12">
        <f t="shared" si="7"/>
        <v>0.07500000000000001</v>
      </c>
      <c r="F84" s="12">
        <v>0.01</v>
      </c>
      <c r="G84" s="12">
        <v>0</v>
      </c>
      <c r="H84" s="13">
        <v>4</v>
      </c>
    </row>
    <row r="85" spans="2:8" ht="12.75">
      <c r="B85" s="127" t="s">
        <v>23</v>
      </c>
      <c r="C85" s="128">
        <f>SUM(C72:C84)</f>
        <v>8.16</v>
      </c>
      <c r="D85" s="128">
        <f>SUM(D72:D84)</f>
        <v>6.799999999999999</v>
      </c>
      <c r="E85" s="128">
        <f>SUM(E72:E84)</f>
        <v>5.1000000000000005</v>
      </c>
      <c r="F85" s="12"/>
      <c r="G85" s="12"/>
      <c r="H85" s="13"/>
    </row>
    <row r="86" spans="2:8" ht="12.75">
      <c r="B86" s="61"/>
      <c r="C86" s="62"/>
      <c r="D86" s="15"/>
      <c r="E86" s="62"/>
      <c r="F86" s="15"/>
      <c r="G86" s="15"/>
      <c r="H86" s="44"/>
    </row>
    <row r="87" spans="2:8" ht="15.75" customHeight="1">
      <c r="B87" s="1" t="s">
        <v>25</v>
      </c>
      <c r="C87" s="20"/>
      <c r="D87" s="20"/>
      <c r="E87" s="20"/>
      <c r="F87" s="20"/>
      <c r="G87" s="20"/>
      <c r="H87" s="21"/>
    </row>
    <row r="88" spans="2:8" ht="12.75">
      <c r="B88" s="4" t="s">
        <v>88</v>
      </c>
      <c r="C88" s="22"/>
      <c r="D88" s="22"/>
      <c r="E88" s="22"/>
      <c r="F88" s="20"/>
      <c r="G88" s="20"/>
      <c r="H88" s="21"/>
    </row>
    <row r="89" spans="2:8" ht="12.75">
      <c r="B89" s="92" t="s">
        <v>68</v>
      </c>
      <c r="C89" s="106"/>
      <c r="D89" s="106"/>
      <c r="E89" s="106"/>
      <c r="F89" s="107"/>
      <c r="G89" s="107"/>
      <c r="H89" s="108"/>
    </row>
    <row r="90" spans="2:8" ht="25.5">
      <c r="B90" s="290" t="s">
        <v>0</v>
      </c>
      <c r="C90" s="291" t="s">
        <v>1</v>
      </c>
      <c r="D90" s="291"/>
      <c r="E90" s="291"/>
      <c r="F90" s="291" t="s">
        <v>2</v>
      </c>
      <c r="G90" s="291"/>
      <c r="H90" s="8" t="s">
        <v>3</v>
      </c>
    </row>
    <row r="91" spans="2:8" ht="12.75">
      <c r="B91" s="290"/>
      <c r="C91" s="299" t="s">
        <v>4</v>
      </c>
      <c r="D91" s="300"/>
      <c r="E91" s="301"/>
      <c r="F91" s="299" t="s">
        <v>5</v>
      </c>
      <c r="G91" s="300"/>
      <c r="H91" s="302" t="s">
        <v>6</v>
      </c>
    </row>
    <row r="92" spans="2:8" ht="12.75">
      <c r="B92" s="290"/>
      <c r="C92" s="9" t="s">
        <v>7</v>
      </c>
      <c r="D92" s="9" t="s">
        <v>8</v>
      </c>
      <c r="E92" s="9" t="s">
        <v>9</v>
      </c>
      <c r="F92" s="9" t="s">
        <v>10</v>
      </c>
      <c r="G92" s="10" t="s">
        <v>9</v>
      </c>
      <c r="H92" s="303"/>
    </row>
    <row r="93" spans="2:8" ht="12.75">
      <c r="B93" s="11" t="s">
        <v>14</v>
      </c>
      <c r="C93" s="12">
        <f aca="true" t="shared" si="8" ref="C93:C102">+E93*1.6</f>
        <v>0.36</v>
      </c>
      <c r="D93" s="18">
        <v>0.3</v>
      </c>
      <c r="E93" s="12">
        <f>+D93*0.75</f>
        <v>0.22499999999999998</v>
      </c>
      <c r="F93" s="18">
        <v>0.02</v>
      </c>
      <c r="G93" s="12">
        <v>0</v>
      </c>
      <c r="H93" s="13">
        <v>4</v>
      </c>
    </row>
    <row r="94" spans="2:8" ht="12.75">
      <c r="B94" s="11" t="s">
        <v>15</v>
      </c>
      <c r="C94" s="12">
        <f t="shared" si="8"/>
        <v>0.9600000000000002</v>
      </c>
      <c r="D94" s="18">
        <v>0.8</v>
      </c>
      <c r="E94" s="12">
        <f>+D94*0.75</f>
        <v>0.6000000000000001</v>
      </c>
      <c r="F94" s="18">
        <v>0.04</v>
      </c>
      <c r="G94" s="12">
        <v>0</v>
      </c>
      <c r="H94" s="13">
        <v>4</v>
      </c>
    </row>
    <row r="95" spans="2:8" ht="12.75">
      <c r="B95" s="11" t="s">
        <v>16</v>
      </c>
      <c r="C95" s="12">
        <f t="shared" si="8"/>
        <v>1.3200000000000003</v>
      </c>
      <c r="D95" s="18">
        <v>1.1</v>
      </c>
      <c r="E95" s="12">
        <f>+D95*0.75</f>
        <v>0.8250000000000001</v>
      </c>
      <c r="F95" s="18">
        <v>0.06</v>
      </c>
      <c r="G95" s="12">
        <v>0</v>
      </c>
      <c r="H95" s="13">
        <v>4</v>
      </c>
    </row>
    <row r="96" spans="2:8" ht="12.75">
      <c r="B96" s="11" t="s">
        <v>17</v>
      </c>
      <c r="C96" s="12">
        <f t="shared" si="8"/>
        <v>1.5600000000000003</v>
      </c>
      <c r="D96" s="18">
        <v>1.3</v>
      </c>
      <c r="E96" s="12">
        <f aca="true" t="shared" si="9" ref="E96:E105">+D96*0.75</f>
        <v>0.9750000000000001</v>
      </c>
      <c r="F96" s="18">
        <v>0.094</v>
      </c>
      <c r="G96" s="12">
        <v>0</v>
      </c>
      <c r="H96" s="13">
        <v>4</v>
      </c>
    </row>
    <row r="97" spans="2:8" ht="12.75">
      <c r="B97" s="11" t="s">
        <v>18</v>
      </c>
      <c r="C97" s="12">
        <f t="shared" si="8"/>
        <v>1.44</v>
      </c>
      <c r="D97" s="18">
        <v>1.2</v>
      </c>
      <c r="E97" s="12">
        <f t="shared" si="9"/>
        <v>0.8999999999999999</v>
      </c>
      <c r="F97" s="18">
        <v>0.09</v>
      </c>
      <c r="G97" s="12">
        <v>0</v>
      </c>
      <c r="H97" s="13">
        <v>4</v>
      </c>
    </row>
    <row r="98" spans="2:8" ht="12.75">
      <c r="B98" s="11" t="s">
        <v>19</v>
      </c>
      <c r="C98" s="12">
        <f t="shared" si="8"/>
        <v>1.3200000000000003</v>
      </c>
      <c r="D98" s="18">
        <v>1.1</v>
      </c>
      <c r="E98" s="12">
        <f t="shared" si="9"/>
        <v>0.8250000000000001</v>
      </c>
      <c r="F98" s="18">
        <v>0.08</v>
      </c>
      <c r="G98" s="12">
        <v>0</v>
      </c>
      <c r="H98" s="13">
        <v>4</v>
      </c>
    </row>
    <row r="99" spans="2:8" ht="12.75">
      <c r="B99" s="11"/>
      <c r="C99" s="12"/>
      <c r="D99" s="18"/>
      <c r="E99" s="12"/>
      <c r="F99" s="18"/>
      <c r="G99" s="12"/>
      <c r="H99" s="13"/>
    </row>
    <row r="100" spans="2:8" ht="12.75">
      <c r="B100" s="11" t="s">
        <v>20</v>
      </c>
      <c r="C100" s="12">
        <f t="shared" si="8"/>
        <v>0.6000000000000001</v>
      </c>
      <c r="D100" s="18">
        <v>0.5</v>
      </c>
      <c r="E100" s="12">
        <f t="shared" si="9"/>
        <v>0.375</v>
      </c>
      <c r="F100" s="18">
        <v>0.04</v>
      </c>
      <c r="G100" s="12">
        <v>0</v>
      </c>
      <c r="H100" s="13">
        <v>4</v>
      </c>
    </row>
    <row r="101" spans="2:8" ht="12.75">
      <c r="B101" s="11" t="s">
        <v>21</v>
      </c>
      <c r="C101" s="12">
        <f t="shared" si="8"/>
        <v>0.06000000000000001</v>
      </c>
      <c r="D101" s="12">
        <v>0.05</v>
      </c>
      <c r="E101" s="12">
        <f t="shared" si="9"/>
        <v>0.037500000000000006</v>
      </c>
      <c r="F101" s="12">
        <v>0.01</v>
      </c>
      <c r="G101" s="12">
        <v>0</v>
      </c>
      <c r="H101" s="13">
        <v>4</v>
      </c>
    </row>
    <row r="102" spans="2:8" ht="12.75">
      <c r="B102" s="11" t="s">
        <v>22</v>
      </c>
      <c r="C102" s="12">
        <f t="shared" si="8"/>
        <v>0.06000000000000001</v>
      </c>
      <c r="D102" s="12">
        <v>0.05</v>
      </c>
      <c r="E102" s="12">
        <f t="shared" si="9"/>
        <v>0.037500000000000006</v>
      </c>
      <c r="F102" s="12">
        <v>0.01</v>
      </c>
      <c r="G102" s="12">
        <v>0</v>
      </c>
      <c r="H102" s="13">
        <v>4</v>
      </c>
    </row>
    <row r="103" spans="2:8" ht="12.75">
      <c r="B103" s="11" t="s">
        <v>11</v>
      </c>
      <c r="C103" s="12">
        <f>+E103*1.6</f>
        <v>0.06000000000000001</v>
      </c>
      <c r="D103" s="12">
        <v>0.05</v>
      </c>
      <c r="E103" s="12">
        <f t="shared" si="9"/>
        <v>0.037500000000000006</v>
      </c>
      <c r="F103" s="12">
        <v>0.01</v>
      </c>
      <c r="G103" s="12">
        <v>0</v>
      </c>
      <c r="H103" s="13">
        <v>4</v>
      </c>
    </row>
    <row r="104" spans="2:8" ht="12.75">
      <c r="B104" s="11" t="s">
        <v>12</v>
      </c>
      <c r="C104" s="12">
        <f>+E104*1.6</f>
        <v>0.06000000000000001</v>
      </c>
      <c r="D104" s="12">
        <v>0.05</v>
      </c>
      <c r="E104" s="12">
        <f t="shared" si="9"/>
        <v>0.037500000000000006</v>
      </c>
      <c r="F104" s="12">
        <v>0.01</v>
      </c>
      <c r="G104" s="12">
        <v>0</v>
      </c>
      <c r="H104" s="13">
        <v>4</v>
      </c>
    </row>
    <row r="105" spans="2:8" ht="12.75">
      <c r="B105" s="11" t="s">
        <v>13</v>
      </c>
      <c r="C105" s="12">
        <f>+E105*1.6</f>
        <v>0.12000000000000002</v>
      </c>
      <c r="D105" s="12">
        <v>0.1</v>
      </c>
      <c r="E105" s="12">
        <f t="shared" si="9"/>
        <v>0.07500000000000001</v>
      </c>
      <c r="F105" s="12">
        <v>0.01</v>
      </c>
      <c r="G105" s="12">
        <v>0</v>
      </c>
      <c r="H105" s="13">
        <v>4</v>
      </c>
    </row>
    <row r="106" spans="2:8" ht="12.75">
      <c r="B106" s="127" t="s">
        <v>23</v>
      </c>
      <c r="C106" s="128">
        <f>SUM(C93:C105)</f>
        <v>7.919999999999999</v>
      </c>
      <c r="D106" s="128">
        <f>SUM(D93:D105)</f>
        <v>6.6</v>
      </c>
      <c r="E106" s="128">
        <f>SUM(E93:E105)</f>
        <v>4.949999999999998</v>
      </c>
      <c r="F106" s="12"/>
      <c r="G106" s="12"/>
      <c r="H106" s="13"/>
    </row>
    <row r="107" spans="2:8" ht="12.75">
      <c r="B107" s="61"/>
      <c r="C107" s="62"/>
      <c r="D107" s="15"/>
      <c r="E107" s="62"/>
      <c r="F107" s="15"/>
      <c r="G107" s="15"/>
      <c r="H107" s="44"/>
    </row>
    <row r="108" spans="2:8" ht="15.75" customHeight="1">
      <c r="B108" s="1" t="s">
        <v>25</v>
      </c>
      <c r="C108" s="20"/>
      <c r="D108" s="20"/>
      <c r="E108" s="20"/>
      <c r="F108" s="20"/>
      <c r="G108" s="20"/>
      <c r="H108" s="21"/>
    </row>
    <row r="109" spans="2:8" ht="12.75">
      <c r="B109" s="4" t="s">
        <v>38</v>
      </c>
      <c r="C109" s="22"/>
      <c r="D109" s="22"/>
      <c r="E109" s="22"/>
      <c r="F109" s="105"/>
      <c r="G109" s="105"/>
      <c r="H109" s="105"/>
    </row>
    <row r="110" spans="2:8" ht="12.75">
      <c r="B110" s="92" t="s">
        <v>69</v>
      </c>
      <c r="C110" s="106"/>
      <c r="D110" s="106"/>
      <c r="E110" s="106"/>
      <c r="F110" s="100"/>
      <c r="G110" s="100"/>
      <c r="H110" s="100"/>
    </row>
    <row r="111" spans="2:8" ht="25.5">
      <c r="B111" s="290" t="s">
        <v>0</v>
      </c>
      <c r="C111" s="291" t="s">
        <v>1</v>
      </c>
      <c r="D111" s="291"/>
      <c r="E111" s="291"/>
      <c r="F111" s="291" t="s">
        <v>2</v>
      </c>
      <c r="G111" s="291"/>
      <c r="H111" s="8" t="s">
        <v>3</v>
      </c>
    </row>
    <row r="112" spans="2:8" ht="12.75">
      <c r="B112" s="290"/>
      <c r="C112" s="299" t="s">
        <v>4</v>
      </c>
      <c r="D112" s="300"/>
      <c r="E112" s="301"/>
      <c r="F112" s="299" t="s">
        <v>5</v>
      </c>
      <c r="G112" s="300"/>
      <c r="H112" s="302" t="s">
        <v>6</v>
      </c>
    </row>
    <row r="113" spans="2:8" ht="12.75">
      <c r="B113" s="290"/>
      <c r="C113" s="9" t="s">
        <v>7</v>
      </c>
      <c r="D113" s="9" t="s">
        <v>8</v>
      </c>
      <c r="E113" s="9" t="s">
        <v>9</v>
      </c>
      <c r="F113" s="9" t="s">
        <v>10</v>
      </c>
      <c r="G113" s="10" t="s">
        <v>9</v>
      </c>
      <c r="H113" s="303"/>
    </row>
    <row r="114" spans="2:8" ht="12.75">
      <c r="B114" s="11" t="s">
        <v>14</v>
      </c>
      <c r="C114" s="12">
        <f aca="true" t="shared" si="10" ref="C114:C123">+E114*1.6</f>
        <v>0.12000000000000002</v>
      </c>
      <c r="D114" s="18">
        <v>0.1</v>
      </c>
      <c r="E114" s="12">
        <f>+D114*0.75</f>
        <v>0.07500000000000001</v>
      </c>
      <c r="F114" s="18">
        <v>0.01</v>
      </c>
      <c r="G114" s="12">
        <v>0</v>
      </c>
      <c r="H114" s="13">
        <v>4</v>
      </c>
    </row>
    <row r="115" spans="2:8" ht="12.75">
      <c r="B115" s="11" t="s">
        <v>15</v>
      </c>
      <c r="C115" s="12">
        <f t="shared" si="10"/>
        <v>0.24000000000000005</v>
      </c>
      <c r="D115" s="18">
        <v>0.2</v>
      </c>
      <c r="E115" s="12">
        <f>+D115*0.75</f>
        <v>0.15000000000000002</v>
      </c>
      <c r="F115" s="18">
        <v>0.02</v>
      </c>
      <c r="G115" s="12">
        <v>0</v>
      </c>
      <c r="H115" s="13">
        <v>4</v>
      </c>
    </row>
    <row r="116" spans="2:8" ht="12.75">
      <c r="B116" s="11" t="s">
        <v>16</v>
      </c>
      <c r="C116" s="12">
        <f t="shared" si="10"/>
        <v>0.36</v>
      </c>
      <c r="D116" s="18">
        <v>0.3</v>
      </c>
      <c r="E116" s="12">
        <f>+D116*0.75</f>
        <v>0.22499999999999998</v>
      </c>
      <c r="F116" s="18">
        <v>0.02</v>
      </c>
      <c r="G116" s="12">
        <v>0</v>
      </c>
      <c r="H116" s="13">
        <v>4</v>
      </c>
    </row>
    <row r="117" spans="2:8" ht="12.75">
      <c r="B117" s="11" t="s">
        <v>17</v>
      </c>
      <c r="C117" s="12">
        <f t="shared" si="10"/>
        <v>0.4800000000000001</v>
      </c>
      <c r="D117" s="18">
        <v>0.4</v>
      </c>
      <c r="E117" s="12">
        <f aca="true" t="shared" si="11" ref="E117:E126">+D117*0.75</f>
        <v>0.30000000000000004</v>
      </c>
      <c r="F117" s="18">
        <v>0.02</v>
      </c>
      <c r="G117" s="12">
        <v>0</v>
      </c>
      <c r="H117" s="13">
        <v>4</v>
      </c>
    </row>
    <row r="118" spans="2:8" ht="12.75">
      <c r="B118" s="11" t="s">
        <v>18</v>
      </c>
      <c r="C118" s="12">
        <f t="shared" si="10"/>
        <v>0.36</v>
      </c>
      <c r="D118" s="18">
        <v>0.3</v>
      </c>
      <c r="E118" s="12">
        <f t="shared" si="11"/>
        <v>0.22499999999999998</v>
      </c>
      <c r="F118" s="18">
        <v>0.02</v>
      </c>
      <c r="G118" s="12">
        <v>0</v>
      </c>
      <c r="H118" s="13">
        <v>4</v>
      </c>
    </row>
    <row r="119" spans="2:8" ht="12.75">
      <c r="B119" s="11" t="s">
        <v>19</v>
      </c>
      <c r="C119" s="12">
        <f t="shared" si="10"/>
        <v>0.24000000000000005</v>
      </c>
      <c r="D119" s="18">
        <v>0.2</v>
      </c>
      <c r="E119" s="12">
        <f t="shared" si="11"/>
        <v>0.15000000000000002</v>
      </c>
      <c r="F119" s="18">
        <v>0.02</v>
      </c>
      <c r="G119" s="12">
        <v>0</v>
      </c>
      <c r="H119" s="13">
        <v>4</v>
      </c>
    </row>
    <row r="120" spans="2:8" ht="12.75">
      <c r="B120" s="11"/>
      <c r="C120" s="12"/>
      <c r="D120" s="18"/>
      <c r="E120" s="12"/>
      <c r="F120" s="18"/>
      <c r="G120" s="12"/>
      <c r="H120" s="13"/>
    </row>
    <row r="121" spans="2:8" ht="12.75">
      <c r="B121" s="11" t="s">
        <v>20</v>
      </c>
      <c r="C121" s="12">
        <f t="shared" si="10"/>
        <v>0.12000000000000002</v>
      </c>
      <c r="D121" s="18">
        <v>0.1</v>
      </c>
      <c r="E121" s="12">
        <f t="shared" si="11"/>
        <v>0.07500000000000001</v>
      </c>
      <c r="F121" s="18">
        <v>0.01</v>
      </c>
      <c r="G121" s="12">
        <v>0</v>
      </c>
      <c r="H121" s="13">
        <v>4</v>
      </c>
    </row>
    <row r="122" spans="2:8" ht="12.75">
      <c r="B122" s="11" t="s">
        <v>21</v>
      </c>
      <c r="C122" s="12">
        <f t="shared" si="10"/>
        <v>0.012</v>
      </c>
      <c r="D122" s="12">
        <v>0.01</v>
      </c>
      <c r="E122" s="12">
        <f t="shared" si="11"/>
        <v>0.0075</v>
      </c>
      <c r="F122" s="18">
        <v>0.0005</v>
      </c>
      <c r="G122" s="12">
        <v>0</v>
      </c>
      <c r="H122" s="13">
        <v>4</v>
      </c>
    </row>
    <row r="123" spans="2:8" ht="12.75">
      <c r="B123" s="11" t="s">
        <v>22</v>
      </c>
      <c r="C123" s="12">
        <f t="shared" si="10"/>
        <v>0.012</v>
      </c>
      <c r="D123" s="12">
        <v>0.01</v>
      </c>
      <c r="E123" s="12">
        <f t="shared" si="11"/>
        <v>0.0075</v>
      </c>
      <c r="F123" s="12">
        <v>0.0005</v>
      </c>
      <c r="G123" s="12">
        <v>0</v>
      </c>
      <c r="H123" s="13">
        <v>4</v>
      </c>
    </row>
    <row r="124" spans="2:8" ht="12.75">
      <c r="B124" s="11" t="s">
        <v>11</v>
      </c>
      <c r="C124" s="12">
        <f>+E124*1.6</f>
        <v>0.012</v>
      </c>
      <c r="D124" s="12">
        <v>0.01</v>
      </c>
      <c r="E124" s="12">
        <f t="shared" si="11"/>
        <v>0.0075</v>
      </c>
      <c r="F124" s="12">
        <v>0.0005</v>
      </c>
      <c r="G124" s="12">
        <v>0</v>
      </c>
      <c r="H124" s="13">
        <v>4</v>
      </c>
    </row>
    <row r="125" spans="2:8" ht="12.75">
      <c r="B125" s="11" t="s">
        <v>12</v>
      </c>
      <c r="C125" s="12">
        <f>+E125*1.6</f>
        <v>0.012</v>
      </c>
      <c r="D125" s="12">
        <v>0.01</v>
      </c>
      <c r="E125" s="12">
        <f t="shared" si="11"/>
        <v>0.0075</v>
      </c>
      <c r="F125" s="12">
        <v>0.0005</v>
      </c>
      <c r="G125" s="12">
        <v>0</v>
      </c>
      <c r="H125" s="13">
        <v>4</v>
      </c>
    </row>
    <row r="126" spans="2:8" ht="12.75">
      <c r="B126" s="11" t="s">
        <v>13</v>
      </c>
      <c r="C126" s="12">
        <f>+E126*1.6</f>
        <v>0.012</v>
      </c>
      <c r="D126" s="12">
        <v>0.01</v>
      </c>
      <c r="E126" s="12">
        <f t="shared" si="11"/>
        <v>0.0075</v>
      </c>
      <c r="F126" s="12">
        <v>0.0005</v>
      </c>
      <c r="G126" s="12">
        <v>0</v>
      </c>
      <c r="H126" s="13">
        <v>4</v>
      </c>
    </row>
    <row r="127" spans="2:8" ht="12.75">
      <c r="B127" s="127" t="s">
        <v>23</v>
      </c>
      <c r="C127" s="128">
        <f>SUM(C114:C126)</f>
        <v>1.9800000000000002</v>
      </c>
      <c r="D127" s="128">
        <f>SUM(D114:D126)</f>
        <v>1.6500000000000001</v>
      </c>
      <c r="E127" s="128">
        <f>SUM(E114:E126)</f>
        <v>1.2375000000000003</v>
      </c>
      <c r="F127" s="12"/>
      <c r="G127" s="12"/>
      <c r="H127" s="13"/>
    </row>
    <row r="128" spans="2:8" ht="12.75">
      <c r="B128" s="61"/>
      <c r="C128" s="62"/>
      <c r="D128" s="15"/>
      <c r="E128" s="62"/>
      <c r="F128" s="15"/>
      <c r="G128" s="15"/>
      <c r="H128" s="44"/>
    </row>
    <row r="129" spans="2:8" ht="15.75" customHeight="1">
      <c r="B129" s="1" t="s">
        <v>25</v>
      </c>
      <c r="C129" s="20"/>
      <c r="D129" s="20"/>
      <c r="E129" s="20"/>
      <c r="F129" s="20"/>
      <c r="G129" s="20"/>
      <c r="H129" s="21"/>
    </row>
    <row r="130" spans="2:8" ht="12.75">
      <c r="B130" s="4" t="s">
        <v>89</v>
      </c>
      <c r="C130" s="22"/>
      <c r="D130" s="22"/>
      <c r="E130" s="22"/>
      <c r="F130" s="20"/>
      <c r="G130" s="20"/>
      <c r="H130" s="21"/>
    </row>
    <row r="131" spans="2:8" ht="12.75">
      <c r="B131" s="92" t="s">
        <v>70</v>
      </c>
      <c r="C131" s="106"/>
      <c r="D131" s="106"/>
      <c r="E131" s="106"/>
      <c r="F131" s="107"/>
      <c r="G131" s="107"/>
      <c r="H131" s="108"/>
    </row>
    <row r="132" spans="2:8" ht="25.5">
      <c r="B132" s="290" t="s">
        <v>0</v>
      </c>
      <c r="C132" s="291" t="s">
        <v>1</v>
      </c>
      <c r="D132" s="291"/>
      <c r="E132" s="291"/>
      <c r="F132" s="291" t="s">
        <v>2</v>
      </c>
      <c r="G132" s="291"/>
      <c r="H132" s="8" t="s">
        <v>3</v>
      </c>
    </row>
    <row r="133" spans="2:8" ht="12.75">
      <c r="B133" s="290"/>
      <c r="C133" s="299" t="s">
        <v>4</v>
      </c>
      <c r="D133" s="300"/>
      <c r="E133" s="301"/>
      <c r="F133" s="299" t="s">
        <v>5</v>
      </c>
      <c r="G133" s="300"/>
      <c r="H133" s="302" t="s">
        <v>6</v>
      </c>
    </row>
    <row r="134" spans="2:8" ht="12.75">
      <c r="B134" s="290"/>
      <c r="C134" s="9" t="s">
        <v>7</v>
      </c>
      <c r="D134" s="9" t="s">
        <v>8</v>
      </c>
      <c r="E134" s="9" t="s">
        <v>9</v>
      </c>
      <c r="F134" s="9" t="s">
        <v>10</v>
      </c>
      <c r="G134" s="10" t="s">
        <v>9</v>
      </c>
      <c r="H134" s="303"/>
    </row>
    <row r="135" spans="2:8" ht="12.75">
      <c r="B135" s="11" t="s">
        <v>14</v>
      </c>
      <c r="C135" s="12">
        <f aca="true" t="shared" si="12" ref="C135:C144">+E135*1.6</f>
        <v>0.24000000000000005</v>
      </c>
      <c r="D135" s="18">
        <v>0.2</v>
      </c>
      <c r="E135" s="12">
        <f>+D135*0.75</f>
        <v>0.15000000000000002</v>
      </c>
      <c r="F135" s="18">
        <v>0.02</v>
      </c>
      <c r="G135" s="12">
        <v>0</v>
      </c>
      <c r="H135" s="13">
        <v>6</v>
      </c>
    </row>
    <row r="136" spans="2:8" ht="12.75">
      <c r="B136" s="11" t="s">
        <v>15</v>
      </c>
      <c r="C136" s="12">
        <f t="shared" si="12"/>
        <v>0.36</v>
      </c>
      <c r="D136" s="18">
        <v>0.3</v>
      </c>
      <c r="E136" s="12">
        <f>+D136*0.75</f>
        <v>0.22499999999999998</v>
      </c>
      <c r="F136" s="18">
        <v>0.02</v>
      </c>
      <c r="G136" s="12">
        <v>0</v>
      </c>
      <c r="H136" s="13">
        <v>6</v>
      </c>
    </row>
    <row r="137" spans="2:8" ht="12.75">
      <c r="B137" s="11" t="s">
        <v>16</v>
      </c>
      <c r="C137" s="12">
        <f t="shared" si="12"/>
        <v>0.4800000000000001</v>
      </c>
      <c r="D137" s="18">
        <v>0.4</v>
      </c>
      <c r="E137" s="12">
        <f>+D137*0.75</f>
        <v>0.30000000000000004</v>
      </c>
      <c r="F137" s="18">
        <v>0.07</v>
      </c>
      <c r="G137" s="12">
        <v>0</v>
      </c>
      <c r="H137" s="13">
        <v>6</v>
      </c>
    </row>
    <row r="138" spans="2:8" ht="12.75">
      <c r="B138" s="11" t="s">
        <v>17</v>
      </c>
      <c r="C138" s="12">
        <f t="shared" si="12"/>
        <v>0.6000000000000001</v>
      </c>
      <c r="D138" s="18">
        <v>0.5</v>
      </c>
      <c r="E138" s="12">
        <f aca="true" t="shared" si="13" ref="E138:E147">+D138*0.75</f>
        <v>0.375</v>
      </c>
      <c r="F138" s="18">
        <v>0.07</v>
      </c>
      <c r="G138" s="12">
        <v>0</v>
      </c>
      <c r="H138" s="13">
        <v>6</v>
      </c>
    </row>
    <row r="139" spans="2:8" ht="12.75">
      <c r="B139" s="11" t="s">
        <v>18</v>
      </c>
      <c r="C139" s="12">
        <f t="shared" si="12"/>
        <v>0.4800000000000001</v>
      </c>
      <c r="D139" s="18">
        <v>0.4</v>
      </c>
      <c r="E139" s="12">
        <f t="shared" si="13"/>
        <v>0.30000000000000004</v>
      </c>
      <c r="F139" s="18">
        <v>0.06</v>
      </c>
      <c r="G139" s="12">
        <v>0</v>
      </c>
      <c r="H139" s="13">
        <v>6</v>
      </c>
    </row>
    <row r="140" spans="2:8" ht="12.75">
      <c r="B140" s="11" t="s">
        <v>19</v>
      </c>
      <c r="C140" s="12">
        <f t="shared" si="12"/>
        <v>0.36</v>
      </c>
      <c r="D140" s="18">
        <v>0.3</v>
      </c>
      <c r="E140" s="12">
        <f t="shared" si="13"/>
        <v>0.22499999999999998</v>
      </c>
      <c r="F140" s="18">
        <v>0.03</v>
      </c>
      <c r="G140" s="12">
        <v>0</v>
      </c>
      <c r="H140" s="13">
        <v>6</v>
      </c>
    </row>
    <row r="141" spans="2:8" ht="12.75">
      <c r="B141" s="11"/>
      <c r="C141" s="12"/>
      <c r="D141" s="18"/>
      <c r="E141" s="12"/>
      <c r="F141" s="18"/>
      <c r="G141" s="12"/>
      <c r="H141" s="13"/>
    </row>
    <row r="142" spans="2:8" ht="12.75">
      <c r="B142" s="11" t="s">
        <v>20</v>
      </c>
      <c r="C142" s="12">
        <f t="shared" si="12"/>
        <v>0.24000000000000005</v>
      </c>
      <c r="D142" s="18">
        <v>0.2</v>
      </c>
      <c r="E142" s="12">
        <f t="shared" si="13"/>
        <v>0.15000000000000002</v>
      </c>
      <c r="F142" s="18">
        <v>0.02</v>
      </c>
      <c r="G142" s="12">
        <v>0</v>
      </c>
      <c r="H142" s="13">
        <v>6</v>
      </c>
    </row>
    <row r="143" spans="2:8" ht="12.75">
      <c r="B143" s="11" t="s">
        <v>21</v>
      </c>
      <c r="C143" s="12">
        <f t="shared" si="12"/>
        <v>0.06000000000000001</v>
      </c>
      <c r="D143" s="12">
        <v>0.05</v>
      </c>
      <c r="E143" s="12">
        <f t="shared" si="13"/>
        <v>0.037500000000000006</v>
      </c>
      <c r="F143" s="12">
        <v>0.01</v>
      </c>
      <c r="G143" s="12">
        <v>0</v>
      </c>
      <c r="H143" s="13">
        <v>6</v>
      </c>
    </row>
    <row r="144" spans="2:8" ht="12.75">
      <c r="B144" s="11" t="s">
        <v>22</v>
      </c>
      <c r="C144" s="12">
        <f t="shared" si="12"/>
        <v>0.06000000000000001</v>
      </c>
      <c r="D144" s="12">
        <v>0.05</v>
      </c>
      <c r="E144" s="12">
        <f t="shared" si="13"/>
        <v>0.037500000000000006</v>
      </c>
      <c r="F144" s="12">
        <v>0.01</v>
      </c>
      <c r="G144" s="12">
        <v>0</v>
      </c>
      <c r="H144" s="13">
        <v>6</v>
      </c>
    </row>
    <row r="145" spans="2:8" ht="12.75">
      <c r="B145" s="11" t="s">
        <v>11</v>
      </c>
      <c r="C145" s="12">
        <f>+E145*1.6</f>
        <v>0.06000000000000001</v>
      </c>
      <c r="D145" s="12">
        <v>0.05</v>
      </c>
      <c r="E145" s="12">
        <f t="shared" si="13"/>
        <v>0.037500000000000006</v>
      </c>
      <c r="F145" s="12">
        <v>0.01</v>
      </c>
      <c r="G145" s="12">
        <v>0</v>
      </c>
      <c r="H145" s="13">
        <v>6</v>
      </c>
    </row>
    <row r="146" spans="2:8" ht="12.75">
      <c r="B146" s="11" t="s">
        <v>12</v>
      </c>
      <c r="C146" s="12">
        <f>+E146*1.6</f>
        <v>0.06000000000000001</v>
      </c>
      <c r="D146" s="12">
        <v>0.05</v>
      </c>
      <c r="E146" s="12">
        <f t="shared" si="13"/>
        <v>0.037500000000000006</v>
      </c>
      <c r="F146" s="12">
        <v>0.01</v>
      </c>
      <c r="G146" s="12">
        <v>0</v>
      </c>
      <c r="H146" s="13">
        <v>6</v>
      </c>
    </row>
    <row r="147" spans="2:8" ht="12.75">
      <c r="B147" s="11" t="s">
        <v>13</v>
      </c>
      <c r="C147" s="12">
        <f>+E147*1.6</f>
        <v>0.12000000000000002</v>
      </c>
      <c r="D147" s="12">
        <v>0.1</v>
      </c>
      <c r="E147" s="12">
        <f t="shared" si="13"/>
        <v>0.07500000000000001</v>
      </c>
      <c r="F147" s="12">
        <v>0.01</v>
      </c>
      <c r="G147" s="12">
        <v>0</v>
      </c>
      <c r="H147" s="13">
        <v>6</v>
      </c>
    </row>
    <row r="148" spans="2:8" ht="12.75">
      <c r="B148" s="127" t="s">
        <v>23</v>
      </c>
      <c r="C148" s="128">
        <f>SUM(C135:C147)</f>
        <v>3.1200000000000006</v>
      </c>
      <c r="D148" s="128">
        <f>SUM(D135:D147)</f>
        <v>2.599999999999999</v>
      </c>
      <c r="E148" s="128">
        <f>SUM(E135:E147)</f>
        <v>1.9500000000000004</v>
      </c>
      <c r="F148" s="12"/>
      <c r="G148" s="12"/>
      <c r="H148" s="13"/>
    </row>
    <row r="149" spans="2:8" ht="12.75">
      <c r="B149" s="61"/>
      <c r="C149" s="62"/>
      <c r="D149" s="15"/>
      <c r="E149" s="62"/>
      <c r="F149" s="15"/>
      <c r="G149" s="15"/>
      <c r="H149" s="44"/>
    </row>
    <row r="150" spans="2:8" ht="15.75" customHeight="1">
      <c r="B150" s="1" t="s">
        <v>25</v>
      </c>
      <c r="C150" s="20"/>
      <c r="D150" s="20"/>
      <c r="E150" s="20"/>
      <c r="F150" s="20"/>
      <c r="G150" s="20"/>
      <c r="H150" s="21"/>
    </row>
    <row r="151" spans="2:8" ht="12.75">
      <c r="B151" s="26" t="s">
        <v>86</v>
      </c>
      <c r="C151" s="22"/>
      <c r="D151" s="22"/>
      <c r="E151" s="22"/>
      <c r="F151" s="25"/>
      <c r="G151" s="25"/>
      <c r="H151" s="27"/>
    </row>
    <row r="152" spans="2:8" ht="12.75">
      <c r="B152" s="92" t="s">
        <v>71</v>
      </c>
      <c r="C152" s="106"/>
      <c r="D152" s="106"/>
      <c r="E152" s="106"/>
      <c r="F152" s="107"/>
      <c r="G152" s="107"/>
      <c r="H152" s="108"/>
    </row>
    <row r="153" spans="2:8" ht="25.5">
      <c r="B153" s="290" t="s">
        <v>0</v>
      </c>
      <c r="C153" s="291" t="s">
        <v>1</v>
      </c>
      <c r="D153" s="291"/>
      <c r="E153" s="291"/>
      <c r="F153" s="291" t="s">
        <v>2</v>
      </c>
      <c r="G153" s="291"/>
      <c r="H153" s="8" t="s">
        <v>3</v>
      </c>
    </row>
    <row r="154" spans="2:8" ht="12.75">
      <c r="B154" s="290"/>
      <c r="C154" s="299" t="s">
        <v>4</v>
      </c>
      <c r="D154" s="300"/>
      <c r="E154" s="301"/>
      <c r="F154" s="299" t="s">
        <v>5</v>
      </c>
      <c r="G154" s="300"/>
      <c r="H154" s="302" t="s">
        <v>6</v>
      </c>
    </row>
    <row r="155" spans="2:8" ht="12.75">
      <c r="B155" s="290"/>
      <c r="C155" s="9" t="s">
        <v>7</v>
      </c>
      <c r="D155" s="9" t="s">
        <v>8</v>
      </c>
      <c r="E155" s="9" t="s">
        <v>9</v>
      </c>
      <c r="F155" s="9" t="s">
        <v>10</v>
      </c>
      <c r="G155" s="10" t="s">
        <v>9</v>
      </c>
      <c r="H155" s="303"/>
    </row>
    <row r="156" spans="2:8" ht="12.75">
      <c r="B156" s="11" t="s">
        <v>14</v>
      </c>
      <c r="C156" s="12">
        <f aca="true" t="shared" si="14" ref="C156:C165">+E156*1.6</f>
        <v>0.36</v>
      </c>
      <c r="D156" s="18">
        <v>0.3</v>
      </c>
      <c r="E156" s="12">
        <f>+D156*0.75</f>
        <v>0.22499999999999998</v>
      </c>
      <c r="F156" s="18">
        <v>0.015</v>
      </c>
      <c r="G156" s="12">
        <v>0</v>
      </c>
      <c r="H156" s="13">
        <v>4</v>
      </c>
    </row>
    <row r="157" spans="2:8" ht="12.75">
      <c r="B157" s="11" t="s">
        <v>15</v>
      </c>
      <c r="C157" s="12">
        <f t="shared" si="14"/>
        <v>0.6000000000000001</v>
      </c>
      <c r="D157" s="18">
        <v>0.5</v>
      </c>
      <c r="E157" s="12">
        <f>+D157*0.75</f>
        <v>0.375</v>
      </c>
      <c r="F157" s="18">
        <v>0.02</v>
      </c>
      <c r="G157" s="12">
        <v>0</v>
      </c>
      <c r="H157" s="13">
        <v>4</v>
      </c>
    </row>
    <row r="158" spans="2:8" ht="12.75">
      <c r="B158" s="11" t="s">
        <v>16</v>
      </c>
      <c r="C158" s="12">
        <f t="shared" si="14"/>
        <v>0.72</v>
      </c>
      <c r="D158" s="18">
        <v>0.6</v>
      </c>
      <c r="E158" s="12">
        <f>+D158*0.75</f>
        <v>0.44999999999999996</v>
      </c>
      <c r="F158" s="18">
        <v>0.03</v>
      </c>
      <c r="G158" s="12">
        <v>0</v>
      </c>
      <c r="H158" s="13">
        <v>4</v>
      </c>
    </row>
    <row r="159" spans="2:8" ht="12.75">
      <c r="B159" s="11" t="s">
        <v>17</v>
      </c>
      <c r="C159" s="12">
        <f t="shared" si="14"/>
        <v>0.8399999999999999</v>
      </c>
      <c r="D159" s="18">
        <v>0.7</v>
      </c>
      <c r="E159" s="12">
        <f aca="true" t="shared" si="15" ref="E159:E168">+D159*0.75</f>
        <v>0.5249999999999999</v>
      </c>
      <c r="F159" s="18">
        <v>0.04</v>
      </c>
      <c r="G159" s="12">
        <v>0</v>
      </c>
      <c r="H159" s="13">
        <v>4</v>
      </c>
    </row>
    <row r="160" spans="2:8" ht="12.75">
      <c r="B160" s="11" t="s">
        <v>18</v>
      </c>
      <c r="C160" s="12">
        <f t="shared" si="14"/>
        <v>0.72</v>
      </c>
      <c r="D160" s="18">
        <v>0.6</v>
      </c>
      <c r="E160" s="12">
        <f t="shared" si="15"/>
        <v>0.44999999999999996</v>
      </c>
      <c r="F160" s="18">
        <v>0.03</v>
      </c>
      <c r="G160" s="12">
        <v>0</v>
      </c>
      <c r="H160" s="13">
        <v>4</v>
      </c>
    </row>
    <row r="161" spans="2:8" ht="12.75">
      <c r="B161" s="11" t="s">
        <v>19</v>
      </c>
      <c r="C161" s="12">
        <f t="shared" si="14"/>
        <v>0.4800000000000001</v>
      </c>
      <c r="D161" s="18">
        <v>0.4</v>
      </c>
      <c r="E161" s="12">
        <f t="shared" si="15"/>
        <v>0.30000000000000004</v>
      </c>
      <c r="F161" s="18">
        <v>0.02</v>
      </c>
      <c r="G161" s="12">
        <v>0</v>
      </c>
      <c r="H161" s="13">
        <v>4</v>
      </c>
    </row>
    <row r="162" spans="2:8" ht="12.75">
      <c r="B162" s="11"/>
      <c r="C162" s="12"/>
      <c r="D162" s="18"/>
      <c r="E162" s="12"/>
      <c r="F162" s="18"/>
      <c r="G162" s="12"/>
      <c r="H162" s="13"/>
    </row>
    <row r="163" spans="2:8" ht="12.75">
      <c r="B163" s="11" t="s">
        <v>20</v>
      </c>
      <c r="C163" s="12">
        <f t="shared" si="14"/>
        <v>0</v>
      </c>
      <c r="D163" s="12">
        <v>0</v>
      </c>
      <c r="E163" s="12">
        <f t="shared" si="15"/>
        <v>0</v>
      </c>
      <c r="F163" s="12">
        <v>0</v>
      </c>
      <c r="G163" s="12">
        <v>0</v>
      </c>
      <c r="H163" s="13">
        <v>4</v>
      </c>
    </row>
    <row r="164" spans="2:8" ht="12.75">
      <c r="B164" s="11" t="s">
        <v>21</v>
      </c>
      <c r="C164" s="12">
        <f t="shared" si="14"/>
        <v>0</v>
      </c>
      <c r="D164" s="12">
        <v>0</v>
      </c>
      <c r="E164" s="12">
        <f t="shared" si="15"/>
        <v>0</v>
      </c>
      <c r="F164" s="12">
        <v>0</v>
      </c>
      <c r="G164" s="12">
        <v>0</v>
      </c>
      <c r="H164" s="13">
        <v>4</v>
      </c>
    </row>
    <row r="165" spans="2:8" ht="12.75">
      <c r="B165" s="11" t="s">
        <v>22</v>
      </c>
      <c r="C165" s="12">
        <f t="shared" si="14"/>
        <v>0</v>
      </c>
      <c r="D165" s="12">
        <v>0</v>
      </c>
      <c r="E165" s="12">
        <f t="shared" si="15"/>
        <v>0</v>
      </c>
      <c r="F165" s="12">
        <v>0</v>
      </c>
      <c r="G165" s="12">
        <v>0</v>
      </c>
      <c r="H165" s="13">
        <v>4</v>
      </c>
    </row>
    <row r="166" spans="2:8" ht="12.75">
      <c r="B166" s="11" t="s">
        <v>11</v>
      </c>
      <c r="C166" s="12">
        <f>+E166*1.6</f>
        <v>0</v>
      </c>
      <c r="D166" s="12">
        <v>0</v>
      </c>
      <c r="E166" s="12">
        <f t="shared" si="15"/>
        <v>0</v>
      </c>
      <c r="F166" s="12">
        <v>0</v>
      </c>
      <c r="G166" s="12">
        <v>0</v>
      </c>
      <c r="H166" s="13">
        <v>4</v>
      </c>
    </row>
    <row r="167" spans="2:8" ht="12.75">
      <c r="B167" s="11" t="s">
        <v>12</v>
      </c>
      <c r="C167" s="12">
        <f>+E167*1.6</f>
        <v>0</v>
      </c>
      <c r="D167" s="12">
        <v>0</v>
      </c>
      <c r="E167" s="12">
        <f t="shared" si="15"/>
        <v>0</v>
      </c>
      <c r="F167" s="12">
        <v>0</v>
      </c>
      <c r="G167" s="12">
        <v>0</v>
      </c>
      <c r="H167" s="13">
        <v>4</v>
      </c>
    </row>
    <row r="168" spans="2:8" ht="12.75">
      <c r="B168" s="11" t="s">
        <v>13</v>
      </c>
      <c r="C168" s="12">
        <f>+E168*1.6</f>
        <v>0</v>
      </c>
      <c r="D168" s="12">
        <v>0</v>
      </c>
      <c r="E168" s="12">
        <f t="shared" si="15"/>
        <v>0</v>
      </c>
      <c r="F168" s="12">
        <v>0</v>
      </c>
      <c r="G168" s="12">
        <v>0</v>
      </c>
      <c r="H168" s="13">
        <v>4</v>
      </c>
    </row>
    <row r="169" spans="2:8" ht="12.75">
      <c r="B169" s="127" t="s">
        <v>23</v>
      </c>
      <c r="C169" s="128">
        <f>SUM(C156:C168)</f>
        <v>3.72</v>
      </c>
      <c r="D169" s="128">
        <f>SUM(D156:D168)</f>
        <v>3.0999999999999996</v>
      </c>
      <c r="E169" s="128">
        <f>SUM(E156:E168)</f>
        <v>2.3249999999999993</v>
      </c>
      <c r="F169" s="12"/>
      <c r="G169" s="12"/>
      <c r="H169" s="13"/>
    </row>
    <row r="170" spans="2:8" ht="12.75">
      <c r="B170" s="61"/>
      <c r="C170" s="62"/>
      <c r="D170" s="15"/>
      <c r="E170" s="62"/>
      <c r="F170" s="15"/>
      <c r="G170" s="15"/>
      <c r="H170" s="44"/>
    </row>
    <row r="171" spans="2:8" ht="15.75" customHeight="1">
      <c r="B171" s="1" t="s">
        <v>152</v>
      </c>
      <c r="C171" s="20"/>
      <c r="D171" s="20"/>
      <c r="E171" s="20"/>
      <c r="F171" s="20"/>
      <c r="G171" s="20"/>
      <c r="H171" s="21"/>
    </row>
    <row r="172" spans="3:8" ht="12.75">
      <c r="C172" s="22"/>
      <c r="D172" s="22"/>
      <c r="E172" s="22"/>
      <c r="F172" s="25"/>
      <c r="G172" s="25"/>
      <c r="H172" s="27"/>
    </row>
    <row r="173" spans="2:8" ht="25.5">
      <c r="B173" s="290" t="s">
        <v>0</v>
      </c>
      <c r="C173" s="291" t="s">
        <v>1</v>
      </c>
      <c r="D173" s="291"/>
      <c r="E173" s="291"/>
      <c r="F173" s="291" t="s">
        <v>2</v>
      </c>
      <c r="G173" s="291"/>
      <c r="H173" s="8" t="s">
        <v>3</v>
      </c>
    </row>
    <row r="174" spans="2:8" ht="12.75">
      <c r="B174" s="290"/>
      <c r="C174" s="299" t="s">
        <v>4</v>
      </c>
      <c r="D174" s="300"/>
      <c r="E174" s="301"/>
      <c r="F174" s="299" t="s">
        <v>5</v>
      </c>
      <c r="G174" s="300"/>
      <c r="H174" s="302" t="s">
        <v>6</v>
      </c>
    </row>
    <row r="175" spans="2:8" ht="12.75">
      <c r="B175" s="290"/>
      <c r="C175" s="9" t="s">
        <v>7</v>
      </c>
      <c r="D175" s="9" t="s">
        <v>8</v>
      </c>
      <c r="E175" s="9" t="s">
        <v>9</v>
      </c>
      <c r="F175" s="9" t="s">
        <v>10</v>
      </c>
      <c r="G175" s="10" t="s">
        <v>9</v>
      </c>
      <c r="H175" s="303"/>
    </row>
    <row r="176" spans="2:8" ht="12.75">
      <c r="B176" s="11" t="s">
        <v>14</v>
      </c>
      <c r="C176" s="12">
        <f aca="true" t="shared" si="16" ref="C176:H181">+C9+C30+C51+C72+C93+C114+C135+C156</f>
        <v>16.439999999999998</v>
      </c>
      <c r="D176" s="12">
        <f t="shared" si="16"/>
        <v>13.700000000000001</v>
      </c>
      <c r="E176" s="12">
        <f t="shared" si="16"/>
        <v>10.274999999999999</v>
      </c>
      <c r="F176" s="12">
        <f t="shared" si="16"/>
        <v>0.6200000000000001</v>
      </c>
      <c r="G176" s="12">
        <f t="shared" si="16"/>
        <v>0.2</v>
      </c>
      <c r="H176" s="13">
        <f t="shared" si="16"/>
        <v>227</v>
      </c>
    </row>
    <row r="177" spans="2:8" ht="12.75">
      <c r="B177" s="11" t="s">
        <v>15</v>
      </c>
      <c r="C177" s="12">
        <f t="shared" si="16"/>
        <v>47.64000000000001</v>
      </c>
      <c r="D177" s="12">
        <f t="shared" si="16"/>
        <v>39.699999999999996</v>
      </c>
      <c r="E177" s="12">
        <f t="shared" si="16"/>
        <v>29.775000000000002</v>
      </c>
      <c r="F177" s="12">
        <f t="shared" si="16"/>
        <v>1.8600000000000003</v>
      </c>
      <c r="G177" s="12">
        <f t="shared" si="16"/>
        <v>0.6</v>
      </c>
      <c r="H177" s="13">
        <f t="shared" si="16"/>
        <v>227</v>
      </c>
    </row>
    <row r="178" spans="2:8" ht="12.75">
      <c r="B178" s="11" t="s">
        <v>16</v>
      </c>
      <c r="C178" s="12">
        <f t="shared" si="16"/>
        <v>56.519999999999996</v>
      </c>
      <c r="D178" s="12">
        <f t="shared" si="16"/>
        <v>47.1</v>
      </c>
      <c r="E178" s="12">
        <f t="shared" si="16"/>
        <v>35.32500000000001</v>
      </c>
      <c r="F178" s="12">
        <f t="shared" si="16"/>
        <v>2.06</v>
      </c>
      <c r="G178" s="12">
        <f t="shared" si="16"/>
        <v>0.8</v>
      </c>
      <c r="H178" s="13">
        <f t="shared" si="16"/>
        <v>227</v>
      </c>
    </row>
    <row r="179" spans="2:8" ht="12.75">
      <c r="B179" s="11" t="s">
        <v>17</v>
      </c>
      <c r="C179" s="12">
        <f t="shared" si="16"/>
        <v>62.280000000000015</v>
      </c>
      <c r="D179" s="12">
        <f t="shared" si="16"/>
        <v>51.9</v>
      </c>
      <c r="E179" s="12">
        <f t="shared" si="16"/>
        <v>38.925</v>
      </c>
      <c r="F179" s="12">
        <f t="shared" si="16"/>
        <v>2.444</v>
      </c>
      <c r="G179" s="12">
        <f t="shared" si="16"/>
        <v>1</v>
      </c>
      <c r="H179" s="13">
        <f t="shared" si="16"/>
        <v>227</v>
      </c>
    </row>
    <row r="180" spans="2:8" ht="12.75">
      <c r="B180" s="11" t="s">
        <v>18</v>
      </c>
      <c r="C180" s="12">
        <f t="shared" si="16"/>
        <v>55.559999999999995</v>
      </c>
      <c r="D180" s="12">
        <f t="shared" si="16"/>
        <v>46.300000000000004</v>
      </c>
      <c r="E180" s="12">
        <f t="shared" si="16"/>
        <v>34.725</v>
      </c>
      <c r="F180" s="12">
        <f t="shared" si="16"/>
        <v>2.2899999999999996</v>
      </c>
      <c r="G180" s="12">
        <f t="shared" si="16"/>
        <v>0.8</v>
      </c>
      <c r="H180" s="13">
        <f t="shared" si="16"/>
        <v>227</v>
      </c>
    </row>
    <row r="181" spans="2:8" ht="12.75">
      <c r="B181" s="11" t="s">
        <v>19</v>
      </c>
      <c r="C181" s="12">
        <f t="shared" si="16"/>
        <v>41.28</v>
      </c>
      <c r="D181" s="12">
        <f t="shared" si="16"/>
        <v>34.4</v>
      </c>
      <c r="E181" s="12">
        <f t="shared" si="16"/>
        <v>25.8</v>
      </c>
      <c r="F181" s="12">
        <f t="shared" si="16"/>
        <v>2.02</v>
      </c>
      <c r="G181" s="12">
        <f t="shared" si="16"/>
        <v>0.6</v>
      </c>
      <c r="H181" s="13">
        <f t="shared" si="16"/>
        <v>227</v>
      </c>
    </row>
    <row r="182" spans="2:8" ht="12.75">
      <c r="B182" s="11"/>
      <c r="C182" s="12"/>
      <c r="D182" s="12"/>
      <c r="E182" s="12"/>
      <c r="F182" s="12"/>
      <c r="G182" s="12"/>
      <c r="H182" s="13"/>
    </row>
    <row r="183" spans="2:8" ht="12.75">
      <c r="B183" s="11" t="s">
        <v>20</v>
      </c>
      <c r="C183" s="12">
        <f aca="true" t="shared" si="17" ref="C183:H188">+C16+C37+C58+C79+C100+C121+C142+C163</f>
        <v>15.84</v>
      </c>
      <c r="D183" s="12">
        <f t="shared" si="17"/>
        <v>13.2</v>
      </c>
      <c r="E183" s="12">
        <f t="shared" si="17"/>
        <v>9.9</v>
      </c>
      <c r="F183" s="12">
        <f t="shared" si="17"/>
        <v>0.7100000000000001</v>
      </c>
      <c r="G183" s="12">
        <f t="shared" si="17"/>
        <v>0.1</v>
      </c>
      <c r="H183" s="13">
        <f t="shared" si="17"/>
        <v>227</v>
      </c>
    </row>
    <row r="184" spans="2:8" ht="12.75">
      <c r="B184" s="11" t="s">
        <v>21</v>
      </c>
      <c r="C184" s="12">
        <f t="shared" si="17"/>
        <v>3.132</v>
      </c>
      <c r="D184" s="12">
        <f t="shared" si="17"/>
        <v>2.6099999999999994</v>
      </c>
      <c r="E184" s="12">
        <f t="shared" si="17"/>
        <v>1.9575</v>
      </c>
      <c r="F184" s="12">
        <f t="shared" si="17"/>
        <v>0.1405</v>
      </c>
      <c r="G184" s="12">
        <f t="shared" si="17"/>
        <v>0</v>
      </c>
      <c r="H184" s="13">
        <f t="shared" si="17"/>
        <v>227</v>
      </c>
    </row>
    <row r="185" spans="2:8" ht="12.75">
      <c r="B185" s="11" t="s">
        <v>22</v>
      </c>
      <c r="C185" s="12">
        <f t="shared" si="17"/>
        <v>2.5320000000000005</v>
      </c>
      <c r="D185" s="12">
        <f t="shared" si="17"/>
        <v>2.1099999999999994</v>
      </c>
      <c r="E185" s="12">
        <f t="shared" si="17"/>
        <v>1.5825000000000002</v>
      </c>
      <c r="F185" s="12">
        <f t="shared" si="17"/>
        <v>0.1405</v>
      </c>
      <c r="G185" s="12">
        <f t="shared" si="17"/>
        <v>0</v>
      </c>
      <c r="H185" s="13">
        <f t="shared" si="17"/>
        <v>227</v>
      </c>
    </row>
    <row r="186" spans="2:8" ht="12.75">
      <c r="B186" s="11" t="s">
        <v>11</v>
      </c>
      <c r="C186" s="12">
        <f t="shared" si="17"/>
        <v>2.2320000000000007</v>
      </c>
      <c r="D186" s="12">
        <f t="shared" si="17"/>
        <v>1.8600000000000003</v>
      </c>
      <c r="E186" s="12">
        <f t="shared" si="17"/>
        <v>1.3950000000000002</v>
      </c>
      <c r="F186" s="12">
        <f t="shared" si="17"/>
        <v>0.1405</v>
      </c>
      <c r="G186" s="12">
        <f t="shared" si="17"/>
        <v>0</v>
      </c>
      <c r="H186" s="13">
        <f t="shared" si="17"/>
        <v>227</v>
      </c>
    </row>
    <row r="187" spans="2:8" ht="12.75">
      <c r="B187" s="11" t="s">
        <v>12</v>
      </c>
      <c r="C187" s="12">
        <f t="shared" si="17"/>
        <v>2.2320000000000007</v>
      </c>
      <c r="D187" s="12">
        <f t="shared" si="17"/>
        <v>1.8600000000000003</v>
      </c>
      <c r="E187" s="12">
        <f t="shared" si="17"/>
        <v>1.3950000000000002</v>
      </c>
      <c r="F187" s="12">
        <f t="shared" si="17"/>
        <v>0.1405</v>
      </c>
      <c r="G187" s="12">
        <f t="shared" si="17"/>
        <v>0</v>
      </c>
      <c r="H187" s="13">
        <f t="shared" si="17"/>
        <v>227</v>
      </c>
    </row>
    <row r="188" spans="2:8" ht="12.75">
      <c r="B188" s="11" t="s">
        <v>13</v>
      </c>
      <c r="C188" s="12">
        <f t="shared" si="17"/>
        <v>2.6520000000000006</v>
      </c>
      <c r="D188" s="12">
        <f t="shared" si="17"/>
        <v>2.21</v>
      </c>
      <c r="E188" s="12">
        <f t="shared" si="17"/>
        <v>1.6575</v>
      </c>
      <c r="F188" s="12">
        <f t="shared" si="17"/>
        <v>0.1405</v>
      </c>
      <c r="G188" s="12">
        <f t="shared" si="17"/>
        <v>0</v>
      </c>
      <c r="H188" s="13">
        <f t="shared" si="17"/>
        <v>227</v>
      </c>
    </row>
    <row r="189" spans="2:8" ht="12.75">
      <c r="B189" s="127" t="s">
        <v>23</v>
      </c>
      <c r="C189" s="119">
        <f>SUM(C176:C188)</f>
        <v>308.34000000000003</v>
      </c>
      <c r="D189" s="119">
        <f>SUM(D176:D188)</f>
        <v>256.95000000000005</v>
      </c>
      <c r="E189" s="119">
        <f>SUM(E176:E188)</f>
        <v>192.71250000000006</v>
      </c>
      <c r="F189" s="12"/>
      <c r="G189" s="12"/>
      <c r="H189" s="13"/>
    </row>
    <row r="191" spans="2:8" ht="12.75">
      <c r="B191" s="160"/>
      <c r="C191" s="126"/>
      <c r="D191" s="126"/>
      <c r="E191" s="126"/>
      <c r="F191" s="160"/>
      <c r="G191" s="160"/>
      <c r="H191" s="160"/>
    </row>
    <row r="192" spans="2:8" ht="12.75">
      <c r="B192" s="160"/>
      <c r="C192" s="160"/>
      <c r="D192" s="160"/>
      <c r="E192" s="160"/>
      <c r="F192" s="160"/>
      <c r="G192" s="160"/>
      <c r="H192" s="160"/>
    </row>
    <row r="193" spans="2:8" ht="12.75">
      <c r="B193" s="160"/>
      <c r="C193" s="160"/>
      <c r="D193" s="160"/>
      <c r="E193" s="160"/>
      <c r="F193" s="160"/>
      <c r="G193" s="160"/>
      <c r="H193" s="160"/>
    </row>
    <row r="194" spans="2:8" ht="12.75">
      <c r="B194" s="160"/>
      <c r="C194" s="160"/>
      <c r="D194" s="160"/>
      <c r="E194" s="160"/>
      <c r="F194" s="160"/>
      <c r="G194" s="160"/>
      <c r="H194" s="160"/>
    </row>
    <row r="195" spans="2:8" ht="12.75">
      <c r="B195" s="160"/>
      <c r="C195" s="160"/>
      <c r="D195" s="160"/>
      <c r="E195" s="160"/>
      <c r="F195" s="160"/>
      <c r="G195" s="160"/>
      <c r="H195" s="160"/>
    </row>
    <row r="196" spans="2:8" ht="12.75">
      <c r="B196" s="160"/>
      <c r="C196" s="160"/>
      <c r="D196" s="160"/>
      <c r="E196" s="160"/>
      <c r="F196" s="160"/>
      <c r="G196" s="160"/>
      <c r="H196" s="160"/>
    </row>
  </sheetData>
  <sheetProtection/>
  <mergeCells count="54">
    <mergeCell ref="C132:E132"/>
    <mergeCell ref="F132:G132"/>
    <mergeCell ref="F111:G111"/>
    <mergeCell ref="C112:E112"/>
    <mergeCell ref="F112:G112"/>
    <mergeCell ref="B69:B71"/>
    <mergeCell ref="B90:B92"/>
    <mergeCell ref="B111:B113"/>
    <mergeCell ref="B132:B134"/>
    <mergeCell ref="H174:H175"/>
    <mergeCell ref="H154:H155"/>
    <mergeCell ref="B173:B175"/>
    <mergeCell ref="C173:E173"/>
    <mergeCell ref="F173:G173"/>
    <mergeCell ref="C174:E174"/>
    <mergeCell ref="F174:G174"/>
    <mergeCell ref="B153:B155"/>
    <mergeCell ref="C153:E153"/>
    <mergeCell ref="F153:G153"/>
    <mergeCell ref="C154:E154"/>
    <mergeCell ref="F154:G154"/>
    <mergeCell ref="H91:H92"/>
    <mergeCell ref="H112:H113"/>
    <mergeCell ref="H133:H134"/>
    <mergeCell ref="C91:E91"/>
    <mergeCell ref="F91:G91"/>
    <mergeCell ref="F133:G133"/>
    <mergeCell ref="C133:E133"/>
    <mergeCell ref="C111:E111"/>
    <mergeCell ref="C49:E49"/>
    <mergeCell ref="F49:G49"/>
    <mergeCell ref="F28:G28"/>
    <mergeCell ref="C90:E90"/>
    <mergeCell ref="F90:G90"/>
    <mergeCell ref="C69:E69"/>
    <mergeCell ref="F69:G69"/>
    <mergeCell ref="C70:E70"/>
    <mergeCell ref="F70:G70"/>
    <mergeCell ref="H70:H71"/>
    <mergeCell ref="H49:H50"/>
    <mergeCell ref="H28:H29"/>
    <mergeCell ref="B27:B29"/>
    <mergeCell ref="C27:E27"/>
    <mergeCell ref="F27:G27"/>
    <mergeCell ref="C28:E28"/>
    <mergeCell ref="B48:B50"/>
    <mergeCell ref="C48:E48"/>
    <mergeCell ref="F48:G48"/>
    <mergeCell ref="H7:H8"/>
    <mergeCell ref="B6:B8"/>
    <mergeCell ref="C6:E6"/>
    <mergeCell ref="F6:G6"/>
    <mergeCell ref="C7:E7"/>
    <mergeCell ref="F7:G7"/>
  </mergeCells>
  <printOptions/>
  <pageMargins left="0.7874015748031497" right="0.7874015748031497" top="0.984251968503937" bottom="0.7874015748031497" header="0.3937007874015748" footer="0.3937007874015748"/>
  <pageSetup horizontalDpi="300" verticalDpi="300" orientation="portrait" paperSize="9" scale="80" r:id="rId1"/>
  <headerFooter alignWithMargins="0">
    <oddHeader>&amp;C&amp;"Times New Roman,Félkövér"&amp;12Ajánlatkérők 2017-2018. gázévi földgáz igénye
felhasználási helyenként a 2. rész tekintetében&amp;R&amp;"Times New Roman,Félkövér"&amp;12 1/B. sz. melléklet</oddHeader>
    <oddFooter>&amp;C&amp;12&amp;P</oddFooter>
  </headerFooter>
  <rowBreaks count="2" manualBreakCount="2">
    <brk id="65" max="9" man="1"/>
    <brk id="128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</sheetPr>
  <dimension ref="A1:AD360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4.5" style="0" customWidth="1"/>
    <col min="2" max="2" width="11.33203125" style="43" customWidth="1"/>
    <col min="8" max="8" width="12" style="0" customWidth="1"/>
    <col min="25" max="25" width="9.5" style="0" bestFit="1" customWidth="1"/>
  </cols>
  <sheetData>
    <row r="1" spans="1:2" ht="15.75" customHeight="1">
      <c r="A1" s="245"/>
      <c r="B1" s="31" t="s">
        <v>192</v>
      </c>
    </row>
    <row r="2" ht="12.75" customHeight="1"/>
    <row r="3" spans="2:8" ht="15.75" customHeight="1">
      <c r="B3" s="31" t="s">
        <v>192</v>
      </c>
      <c r="C3" s="57"/>
      <c r="D3" s="57"/>
      <c r="E3" s="57"/>
      <c r="F3" s="57"/>
      <c r="G3" s="57"/>
      <c r="H3" s="57"/>
    </row>
    <row r="4" spans="2:8" ht="12.75" customHeight="1">
      <c r="B4" s="34" t="s">
        <v>41</v>
      </c>
      <c r="C4" s="57"/>
      <c r="D4" s="57"/>
      <c r="E4" s="57"/>
      <c r="F4" s="57"/>
      <c r="G4" s="57"/>
      <c r="H4" s="57"/>
    </row>
    <row r="5" spans="2:8" ht="12.75" customHeight="1">
      <c r="B5" s="92" t="s">
        <v>72</v>
      </c>
      <c r="C5" s="58"/>
      <c r="D5" s="58"/>
      <c r="E5" s="58"/>
      <c r="F5" s="58"/>
      <c r="G5" s="58"/>
      <c r="H5" s="58"/>
    </row>
    <row r="6" spans="2:8" ht="25.5">
      <c r="B6" s="295" t="s">
        <v>0</v>
      </c>
      <c r="C6" s="291" t="s">
        <v>1</v>
      </c>
      <c r="D6" s="291"/>
      <c r="E6" s="291"/>
      <c r="F6" s="291" t="s">
        <v>2</v>
      </c>
      <c r="G6" s="291"/>
      <c r="H6" s="8" t="s">
        <v>3</v>
      </c>
    </row>
    <row r="7" spans="2:8" ht="12.75">
      <c r="B7" s="295"/>
      <c r="C7" s="299" t="s">
        <v>4</v>
      </c>
      <c r="D7" s="300"/>
      <c r="E7" s="301"/>
      <c r="F7" s="299" t="s">
        <v>5</v>
      </c>
      <c r="G7" s="300"/>
      <c r="H7" s="302" t="s">
        <v>6</v>
      </c>
    </row>
    <row r="8" spans="2:8" ht="12.75">
      <c r="B8" s="295"/>
      <c r="C8" s="9" t="s">
        <v>7</v>
      </c>
      <c r="D8" s="9" t="s">
        <v>8</v>
      </c>
      <c r="E8" s="9" t="s">
        <v>9</v>
      </c>
      <c r="F8" s="9" t="s">
        <v>10</v>
      </c>
      <c r="G8" s="10" t="s">
        <v>9</v>
      </c>
      <c r="H8" s="303"/>
    </row>
    <row r="9" spans="2:8" ht="12.75" customHeight="1">
      <c r="B9" s="113" t="s">
        <v>14</v>
      </c>
      <c r="C9" s="63">
        <f aca="true" t="shared" si="0" ref="C9:C18">+E9*1.6</f>
        <v>2.4000000000000004</v>
      </c>
      <c r="D9" s="63">
        <v>2</v>
      </c>
      <c r="E9" s="63">
        <f aca="true" t="shared" si="1" ref="E9:E18">D9*0.75</f>
        <v>1.5</v>
      </c>
      <c r="F9" s="48">
        <v>0.13</v>
      </c>
      <c r="G9" s="48">
        <v>0.03</v>
      </c>
      <c r="H9" s="49">
        <v>25</v>
      </c>
    </row>
    <row r="10" spans="2:8" ht="12.75" customHeight="1">
      <c r="B10" s="113" t="s">
        <v>15</v>
      </c>
      <c r="C10" s="63">
        <f t="shared" si="0"/>
        <v>5.040000000000001</v>
      </c>
      <c r="D10" s="63">
        <v>4.2</v>
      </c>
      <c r="E10" s="63">
        <f t="shared" si="1"/>
        <v>3.1500000000000004</v>
      </c>
      <c r="F10" s="48">
        <v>0.28</v>
      </c>
      <c r="G10" s="48">
        <v>0.07</v>
      </c>
      <c r="H10" s="49">
        <v>25</v>
      </c>
    </row>
    <row r="11" spans="2:8" ht="12.75" customHeight="1">
      <c r="B11" s="113" t="s">
        <v>16</v>
      </c>
      <c r="C11" s="63">
        <f t="shared" si="0"/>
        <v>6.12</v>
      </c>
      <c r="D11" s="63">
        <v>5.1</v>
      </c>
      <c r="E11" s="63">
        <f t="shared" si="1"/>
        <v>3.8249999999999997</v>
      </c>
      <c r="F11" s="48">
        <v>0.34</v>
      </c>
      <c r="G11" s="48">
        <v>0.09</v>
      </c>
      <c r="H11" s="49">
        <v>25</v>
      </c>
    </row>
    <row r="12" spans="2:8" ht="12.75" customHeight="1">
      <c r="B12" s="113" t="s">
        <v>17</v>
      </c>
      <c r="C12" s="63">
        <f t="shared" si="0"/>
        <v>6.240000000000001</v>
      </c>
      <c r="D12" s="63">
        <v>5.2</v>
      </c>
      <c r="E12" s="63">
        <f t="shared" si="1"/>
        <v>3.9000000000000004</v>
      </c>
      <c r="F12" s="48">
        <v>0.35</v>
      </c>
      <c r="G12" s="48">
        <v>0.09</v>
      </c>
      <c r="H12" s="49">
        <v>25</v>
      </c>
    </row>
    <row r="13" spans="2:8" ht="12.75" customHeight="1">
      <c r="B13" s="113" t="s">
        <v>18</v>
      </c>
      <c r="C13" s="63">
        <f t="shared" si="0"/>
        <v>5.280000000000001</v>
      </c>
      <c r="D13" s="63">
        <v>4.4</v>
      </c>
      <c r="E13" s="63">
        <f t="shared" si="1"/>
        <v>3.3000000000000003</v>
      </c>
      <c r="F13" s="48">
        <v>0.29</v>
      </c>
      <c r="G13" s="48">
        <v>0.07</v>
      </c>
      <c r="H13" s="49">
        <v>25</v>
      </c>
    </row>
    <row r="14" spans="2:8" ht="12.75" customHeight="1">
      <c r="B14" s="113" t="s">
        <v>19</v>
      </c>
      <c r="C14" s="63">
        <f t="shared" si="0"/>
        <v>5.16</v>
      </c>
      <c r="D14" s="63">
        <v>4.3</v>
      </c>
      <c r="E14" s="63">
        <f t="shared" si="1"/>
        <v>3.2249999999999996</v>
      </c>
      <c r="F14" s="48">
        <v>0.29</v>
      </c>
      <c r="G14" s="48">
        <v>0.07</v>
      </c>
      <c r="H14" s="49">
        <v>25</v>
      </c>
    </row>
    <row r="15" spans="2:8" ht="12.75" customHeight="1">
      <c r="B15" s="113"/>
      <c r="C15" s="63"/>
      <c r="D15" s="63"/>
      <c r="E15" s="63"/>
      <c r="F15" s="48"/>
      <c r="G15" s="48"/>
      <c r="H15" s="49"/>
    </row>
    <row r="16" spans="2:8" ht="12.75" customHeight="1">
      <c r="B16" s="113" t="s">
        <v>20</v>
      </c>
      <c r="C16" s="63">
        <f t="shared" si="0"/>
        <v>2.4000000000000004</v>
      </c>
      <c r="D16" s="63">
        <v>2</v>
      </c>
      <c r="E16" s="63">
        <f t="shared" si="1"/>
        <v>1.5</v>
      </c>
      <c r="F16" s="48">
        <v>0.13</v>
      </c>
      <c r="G16" s="48">
        <v>0.03</v>
      </c>
      <c r="H16" s="49">
        <v>25</v>
      </c>
    </row>
    <row r="17" spans="2:8" ht="12.75" customHeight="1">
      <c r="B17" s="113" t="s">
        <v>21</v>
      </c>
      <c r="C17" s="63">
        <f t="shared" si="0"/>
        <v>0</v>
      </c>
      <c r="D17" s="63">
        <v>0</v>
      </c>
      <c r="E17" s="63">
        <f t="shared" si="1"/>
        <v>0</v>
      </c>
      <c r="F17" s="48">
        <v>0</v>
      </c>
      <c r="G17" s="48">
        <v>0</v>
      </c>
      <c r="H17" s="49">
        <v>25</v>
      </c>
    </row>
    <row r="18" spans="2:8" ht="12.75" customHeight="1">
      <c r="B18" s="113" t="s">
        <v>22</v>
      </c>
      <c r="C18" s="63">
        <f t="shared" si="0"/>
        <v>0</v>
      </c>
      <c r="D18" s="63">
        <v>0</v>
      </c>
      <c r="E18" s="63">
        <f t="shared" si="1"/>
        <v>0</v>
      </c>
      <c r="F18" s="48">
        <v>0</v>
      </c>
      <c r="G18" s="48">
        <v>0</v>
      </c>
      <c r="H18" s="49">
        <v>25</v>
      </c>
    </row>
    <row r="19" spans="2:8" ht="12.75" customHeight="1">
      <c r="B19" s="113" t="s">
        <v>11</v>
      </c>
      <c r="C19" s="63">
        <f>+E19*1.6</f>
        <v>0</v>
      </c>
      <c r="D19" s="63">
        <v>0</v>
      </c>
      <c r="E19" s="63">
        <f>D19*0.75</f>
        <v>0</v>
      </c>
      <c r="F19" s="48">
        <v>0</v>
      </c>
      <c r="G19" s="48">
        <v>0</v>
      </c>
      <c r="H19" s="49">
        <v>25</v>
      </c>
    </row>
    <row r="20" spans="2:8" ht="12.75" customHeight="1">
      <c r="B20" s="113" t="s">
        <v>12</v>
      </c>
      <c r="C20" s="63">
        <f>+E20*1.6</f>
        <v>0</v>
      </c>
      <c r="D20" s="63">
        <v>0</v>
      </c>
      <c r="E20" s="63">
        <f>D20*0.75</f>
        <v>0</v>
      </c>
      <c r="F20" s="48">
        <v>0</v>
      </c>
      <c r="G20" s="48">
        <v>0</v>
      </c>
      <c r="H20" s="49">
        <v>25</v>
      </c>
    </row>
    <row r="21" spans="2:8" ht="12.75" customHeight="1">
      <c r="B21" s="113" t="s">
        <v>13</v>
      </c>
      <c r="C21" s="63">
        <f>+E21*1.6</f>
        <v>0</v>
      </c>
      <c r="D21" s="63">
        <v>0</v>
      </c>
      <c r="E21" s="63">
        <f>D21*0.75</f>
        <v>0</v>
      </c>
      <c r="F21" s="48">
        <v>0</v>
      </c>
      <c r="G21" s="48">
        <v>0</v>
      </c>
      <c r="H21" s="49">
        <v>25</v>
      </c>
    </row>
    <row r="22" spans="2:8" ht="12.75" customHeight="1">
      <c r="B22" s="129" t="s">
        <v>23</v>
      </c>
      <c r="C22" s="123">
        <f>SUM(C9:C21)</f>
        <v>32.64000000000001</v>
      </c>
      <c r="D22" s="123">
        <f>SUM(D9:D21)</f>
        <v>27.2</v>
      </c>
      <c r="E22" s="123">
        <f>SUM(E9:E21)</f>
        <v>20.4</v>
      </c>
      <c r="F22" s="51"/>
      <c r="G22" s="51"/>
      <c r="H22" s="51"/>
    </row>
    <row r="23" spans="2:8" ht="12.75" customHeight="1">
      <c r="B23" s="118"/>
      <c r="C23" s="55"/>
      <c r="D23" s="55"/>
      <c r="E23" s="55"/>
      <c r="F23" s="55"/>
      <c r="G23" s="55"/>
      <c r="H23" s="55"/>
    </row>
    <row r="24" spans="2:8" ht="15.75" customHeight="1">
      <c r="B24" s="31" t="s">
        <v>192</v>
      </c>
      <c r="C24" s="53"/>
      <c r="D24" s="53"/>
      <c r="E24" s="53"/>
      <c r="F24" s="53"/>
      <c r="G24" s="53"/>
      <c r="H24" s="53"/>
    </row>
    <row r="25" spans="2:8" ht="12.75" customHeight="1">
      <c r="B25" s="34" t="s">
        <v>42</v>
      </c>
      <c r="C25" s="53"/>
      <c r="D25" s="53"/>
      <c r="E25" s="53"/>
      <c r="F25" s="53"/>
      <c r="G25" s="53"/>
      <c r="H25" s="53"/>
    </row>
    <row r="26" spans="2:8" ht="12.75" customHeight="1">
      <c r="B26" s="92" t="s">
        <v>73</v>
      </c>
      <c r="C26" s="52"/>
      <c r="D26" s="52"/>
      <c r="E26" s="52"/>
      <c r="F26" s="52"/>
      <c r="G26" s="52"/>
      <c r="H26" s="52"/>
    </row>
    <row r="27" spans="2:8" ht="25.5">
      <c r="B27" s="295" t="s">
        <v>0</v>
      </c>
      <c r="C27" s="296" t="s">
        <v>1</v>
      </c>
      <c r="D27" s="296"/>
      <c r="E27" s="296"/>
      <c r="F27" s="296" t="s">
        <v>2</v>
      </c>
      <c r="G27" s="296"/>
      <c r="H27" s="38" t="s">
        <v>3</v>
      </c>
    </row>
    <row r="28" spans="2:8" ht="12.75">
      <c r="B28" s="295"/>
      <c r="C28" s="320" t="s">
        <v>4</v>
      </c>
      <c r="D28" s="321"/>
      <c r="E28" s="322"/>
      <c r="F28" s="320" t="s">
        <v>5</v>
      </c>
      <c r="G28" s="321"/>
      <c r="H28" s="318" t="s">
        <v>6</v>
      </c>
    </row>
    <row r="29" spans="2:8" ht="12.75">
      <c r="B29" s="295"/>
      <c r="C29" s="39" t="s">
        <v>7</v>
      </c>
      <c r="D29" s="39" t="s">
        <v>8</v>
      </c>
      <c r="E29" s="39" t="s">
        <v>9</v>
      </c>
      <c r="F29" s="39" t="s">
        <v>10</v>
      </c>
      <c r="G29" s="40" t="s">
        <v>9</v>
      </c>
      <c r="H29" s="319"/>
    </row>
    <row r="30" spans="2:8" ht="12.75" customHeight="1">
      <c r="B30" s="113" t="s">
        <v>14</v>
      </c>
      <c r="C30" s="114">
        <f aca="true" t="shared" si="2" ref="C30:C39">+E30*1.6</f>
        <v>15.12</v>
      </c>
      <c r="D30" s="114">
        <v>12.6</v>
      </c>
      <c r="E30" s="114">
        <f aca="true" t="shared" si="3" ref="E30:E39">D30*0.75</f>
        <v>9.45</v>
      </c>
      <c r="F30" s="50">
        <v>0.84</v>
      </c>
      <c r="G30" s="50">
        <v>0.21</v>
      </c>
      <c r="H30" s="115">
        <v>65</v>
      </c>
    </row>
    <row r="31" spans="2:8" ht="12.75" customHeight="1">
      <c r="B31" s="113" t="s">
        <v>15</v>
      </c>
      <c r="C31" s="114">
        <f t="shared" si="2"/>
        <v>17.639999999999997</v>
      </c>
      <c r="D31" s="114">
        <v>14.7</v>
      </c>
      <c r="E31" s="114">
        <f t="shared" si="3"/>
        <v>11.024999999999999</v>
      </c>
      <c r="F31" s="50">
        <v>0.98</v>
      </c>
      <c r="G31" s="50">
        <v>0.25</v>
      </c>
      <c r="H31" s="115">
        <v>65</v>
      </c>
    </row>
    <row r="32" spans="2:8" ht="12.75" customHeight="1">
      <c r="B32" s="113" t="s">
        <v>16</v>
      </c>
      <c r="C32" s="114">
        <f t="shared" si="2"/>
        <v>18.12</v>
      </c>
      <c r="D32" s="114">
        <v>15.1</v>
      </c>
      <c r="E32" s="114">
        <f t="shared" si="3"/>
        <v>11.325</v>
      </c>
      <c r="F32" s="50">
        <v>1.01</v>
      </c>
      <c r="G32" s="50">
        <v>0.25</v>
      </c>
      <c r="H32" s="115">
        <v>65</v>
      </c>
    </row>
    <row r="33" spans="2:8" ht="12.75" customHeight="1">
      <c r="B33" s="113" t="s">
        <v>17</v>
      </c>
      <c r="C33" s="114">
        <f t="shared" si="2"/>
        <v>19.200000000000003</v>
      </c>
      <c r="D33" s="114">
        <v>16</v>
      </c>
      <c r="E33" s="114">
        <f t="shared" si="3"/>
        <v>12</v>
      </c>
      <c r="F33" s="50">
        <v>1.07</v>
      </c>
      <c r="G33" s="50">
        <v>0.27</v>
      </c>
      <c r="H33" s="115">
        <v>65</v>
      </c>
    </row>
    <row r="34" spans="2:8" ht="12.75" customHeight="1">
      <c r="B34" s="113" t="s">
        <v>18</v>
      </c>
      <c r="C34" s="114">
        <f t="shared" si="2"/>
        <v>16.680000000000003</v>
      </c>
      <c r="D34" s="114">
        <v>13.9</v>
      </c>
      <c r="E34" s="114">
        <f t="shared" si="3"/>
        <v>10.425</v>
      </c>
      <c r="F34" s="50">
        <v>0.93</v>
      </c>
      <c r="G34" s="50">
        <v>0.23</v>
      </c>
      <c r="H34" s="115">
        <v>65</v>
      </c>
    </row>
    <row r="35" spans="2:8" ht="12.75" customHeight="1">
      <c r="B35" s="113" t="s">
        <v>19</v>
      </c>
      <c r="C35" s="114">
        <f t="shared" si="2"/>
        <v>15.960000000000003</v>
      </c>
      <c r="D35" s="114">
        <v>13.3</v>
      </c>
      <c r="E35" s="114">
        <f t="shared" si="3"/>
        <v>9.975000000000001</v>
      </c>
      <c r="F35" s="50">
        <v>0.89</v>
      </c>
      <c r="G35" s="50">
        <v>0.22</v>
      </c>
      <c r="H35" s="115">
        <v>65</v>
      </c>
    </row>
    <row r="36" spans="2:8" ht="12.75" customHeight="1">
      <c r="B36" s="113"/>
      <c r="C36" s="114"/>
      <c r="D36" s="114"/>
      <c r="E36" s="114"/>
      <c r="F36" s="50"/>
      <c r="G36" s="50"/>
      <c r="H36" s="115"/>
    </row>
    <row r="37" spans="2:8" ht="12.75" customHeight="1">
      <c r="B37" s="113" t="s">
        <v>20</v>
      </c>
      <c r="C37" s="114">
        <f t="shared" si="2"/>
        <v>8.280000000000001</v>
      </c>
      <c r="D37" s="114">
        <v>6.9</v>
      </c>
      <c r="E37" s="114">
        <f t="shared" si="3"/>
        <v>5.175000000000001</v>
      </c>
      <c r="F37" s="50">
        <v>0.46</v>
      </c>
      <c r="G37" s="50">
        <v>0.12</v>
      </c>
      <c r="H37" s="115">
        <v>65</v>
      </c>
    </row>
    <row r="38" spans="2:8" ht="12.75" customHeight="1">
      <c r="B38" s="113" t="s">
        <v>21</v>
      </c>
      <c r="C38" s="114">
        <f t="shared" si="2"/>
        <v>3.6</v>
      </c>
      <c r="D38" s="114">
        <v>3</v>
      </c>
      <c r="E38" s="114">
        <f t="shared" si="3"/>
        <v>2.25</v>
      </c>
      <c r="F38" s="50">
        <v>0.2</v>
      </c>
      <c r="G38" s="50">
        <v>0</v>
      </c>
      <c r="H38" s="115">
        <v>65</v>
      </c>
    </row>
    <row r="39" spans="2:8" ht="12.75" customHeight="1">
      <c r="B39" s="113" t="s">
        <v>22</v>
      </c>
      <c r="C39" s="114">
        <f t="shared" si="2"/>
        <v>3.6</v>
      </c>
      <c r="D39" s="114">
        <v>3</v>
      </c>
      <c r="E39" s="114">
        <f t="shared" si="3"/>
        <v>2.25</v>
      </c>
      <c r="F39" s="50">
        <v>0.2</v>
      </c>
      <c r="G39" s="50">
        <v>0</v>
      </c>
      <c r="H39" s="115">
        <v>65</v>
      </c>
    </row>
    <row r="40" spans="2:8" ht="12.75" customHeight="1">
      <c r="B40" s="113" t="s">
        <v>11</v>
      </c>
      <c r="C40" s="114">
        <f>+E40*1.6</f>
        <v>3</v>
      </c>
      <c r="D40" s="114">
        <v>2.5</v>
      </c>
      <c r="E40" s="114">
        <f>D40*0.75</f>
        <v>1.875</v>
      </c>
      <c r="F40" s="50">
        <v>0.17</v>
      </c>
      <c r="G40" s="50">
        <v>0</v>
      </c>
      <c r="H40" s="115">
        <v>65</v>
      </c>
    </row>
    <row r="41" spans="2:8" ht="12.75" customHeight="1">
      <c r="B41" s="113" t="s">
        <v>12</v>
      </c>
      <c r="C41" s="114">
        <f>+E41*1.6</f>
        <v>3.3599999999999994</v>
      </c>
      <c r="D41" s="114">
        <v>2.8</v>
      </c>
      <c r="E41" s="114">
        <f>D41*0.75</f>
        <v>2.0999999999999996</v>
      </c>
      <c r="F41" s="50">
        <v>0.19</v>
      </c>
      <c r="G41" s="50">
        <v>0</v>
      </c>
      <c r="H41" s="115">
        <v>65</v>
      </c>
    </row>
    <row r="42" spans="2:8" ht="12.75" customHeight="1">
      <c r="B42" s="113" t="s">
        <v>13</v>
      </c>
      <c r="C42" s="114">
        <f>+E42*1.6</f>
        <v>4.92</v>
      </c>
      <c r="D42" s="114">
        <v>4.1</v>
      </c>
      <c r="E42" s="114">
        <f>D42*0.75</f>
        <v>3.0749999999999997</v>
      </c>
      <c r="F42" s="50">
        <v>0.27</v>
      </c>
      <c r="G42" s="50">
        <v>0</v>
      </c>
      <c r="H42" s="115">
        <v>65</v>
      </c>
    </row>
    <row r="43" spans="2:8" ht="12.75" customHeight="1">
      <c r="B43" s="129" t="s">
        <v>23</v>
      </c>
      <c r="C43" s="130">
        <f>SUM(C30:C42)</f>
        <v>129.48</v>
      </c>
      <c r="D43" s="130">
        <f>SUM(D30:D42)</f>
        <v>107.89999999999999</v>
      </c>
      <c r="E43" s="130">
        <f>SUM(E30:E42)</f>
        <v>80.92499999999998</v>
      </c>
      <c r="F43" s="116"/>
      <c r="G43" s="117"/>
      <c r="H43" s="117"/>
    </row>
    <row r="44" spans="2:8" ht="12.75" customHeight="1">
      <c r="B44" s="118"/>
      <c r="C44" s="55"/>
      <c r="D44" s="55"/>
      <c r="E44" s="55"/>
      <c r="F44" s="55"/>
      <c r="G44" s="55"/>
      <c r="H44" s="55"/>
    </row>
    <row r="45" spans="2:8" ht="15.75" customHeight="1">
      <c r="B45" s="31" t="s">
        <v>192</v>
      </c>
      <c r="C45" s="53"/>
      <c r="D45" s="53"/>
      <c r="E45" s="53"/>
      <c r="F45" s="53"/>
      <c r="G45" s="53"/>
      <c r="H45" s="53"/>
    </row>
    <row r="46" spans="2:8" ht="12.75" customHeight="1">
      <c r="B46" s="34" t="s">
        <v>43</v>
      </c>
      <c r="C46" s="53"/>
      <c r="D46" s="53"/>
      <c r="E46" s="53"/>
      <c r="F46" s="53"/>
      <c r="G46" s="53"/>
      <c r="H46" s="53"/>
    </row>
    <row r="47" spans="2:8" ht="12.75" customHeight="1">
      <c r="B47" s="92" t="s">
        <v>74</v>
      </c>
      <c r="C47" s="52"/>
      <c r="D47" s="52"/>
      <c r="E47" s="52"/>
      <c r="F47" s="52"/>
      <c r="G47" s="52"/>
      <c r="H47" s="52"/>
    </row>
    <row r="48" spans="2:8" ht="25.5">
      <c r="B48" s="295" t="s">
        <v>0</v>
      </c>
      <c r="C48" s="296" t="s">
        <v>1</v>
      </c>
      <c r="D48" s="296"/>
      <c r="E48" s="296"/>
      <c r="F48" s="296" t="s">
        <v>2</v>
      </c>
      <c r="G48" s="296"/>
      <c r="H48" s="38" t="s">
        <v>3</v>
      </c>
    </row>
    <row r="49" spans="2:8" ht="12.75">
      <c r="B49" s="295"/>
      <c r="C49" s="320" t="s">
        <v>4</v>
      </c>
      <c r="D49" s="321"/>
      <c r="E49" s="322"/>
      <c r="F49" s="320" t="s">
        <v>5</v>
      </c>
      <c r="G49" s="321"/>
      <c r="H49" s="318" t="s">
        <v>6</v>
      </c>
    </row>
    <row r="50" spans="2:8" ht="12.75">
      <c r="B50" s="295"/>
      <c r="C50" s="39" t="s">
        <v>7</v>
      </c>
      <c r="D50" s="39" t="s">
        <v>8</v>
      </c>
      <c r="E50" s="39" t="s">
        <v>9</v>
      </c>
      <c r="F50" s="39" t="s">
        <v>10</v>
      </c>
      <c r="G50" s="40" t="s">
        <v>9</v>
      </c>
      <c r="H50" s="319"/>
    </row>
    <row r="51" spans="2:13" ht="12.75" customHeight="1">
      <c r="B51" s="113" t="s">
        <v>14</v>
      </c>
      <c r="C51" s="114">
        <f aca="true" t="shared" si="4" ref="C51:C60">+E51*1.6</f>
        <v>8.4</v>
      </c>
      <c r="D51" s="114">
        <v>7</v>
      </c>
      <c r="E51" s="114">
        <f aca="true" t="shared" si="5" ref="E51:E60">D51*0.75</f>
        <v>5.25</v>
      </c>
      <c r="F51" s="50">
        <v>0.47</v>
      </c>
      <c r="G51" s="50">
        <v>0.12</v>
      </c>
      <c r="H51" s="115">
        <v>40</v>
      </c>
      <c r="J51" s="233"/>
      <c r="K51" s="30"/>
      <c r="M51" s="30"/>
    </row>
    <row r="52" spans="2:13" ht="12.75" customHeight="1">
      <c r="B52" s="113" t="s">
        <v>15</v>
      </c>
      <c r="C52" s="114">
        <f t="shared" si="4"/>
        <v>12.839999999999998</v>
      </c>
      <c r="D52" s="114">
        <v>10.7</v>
      </c>
      <c r="E52" s="114">
        <f t="shared" si="5"/>
        <v>8.024999999999999</v>
      </c>
      <c r="F52" s="50">
        <v>0.71</v>
      </c>
      <c r="G52" s="50">
        <v>0.18</v>
      </c>
      <c r="H52" s="115">
        <v>40</v>
      </c>
      <c r="J52" s="233"/>
      <c r="K52" s="30"/>
      <c r="M52" s="30"/>
    </row>
    <row r="53" spans="2:13" ht="12.75" customHeight="1">
      <c r="B53" s="113" t="s">
        <v>16</v>
      </c>
      <c r="C53" s="114">
        <f t="shared" si="4"/>
        <v>13.8</v>
      </c>
      <c r="D53" s="114">
        <v>11.5</v>
      </c>
      <c r="E53" s="114">
        <f t="shared" si="5"/>
        <v>8.625</v>
      </c>
      <c r="F53" s="50">
        <v>0.77</v>
      </c>
      <c r="G53" s="50">
        <v>0.19</v>
      </c>
      <c r="H53" s="115">
        <v>40</v>
      </c>
      <c r="J53" s="233"/>
      <c r="K53" s="30"/>
      <c r="M53" s="30"/>
    </row>
    <row r="54" spans="2:13" ht="12.75" customHeight="1">
      <c r="B54" s="113" t="s">
        <v>17</v>
      </c>
      <c r="C54" s="114">
        <f t="shared" si="4"/>
        <v>14.639999999999999</v>
      </c>
      <c r="D54" s="114">
        <v>12.2</v>
      </c>
      <c r="E54" s="114">
        <f t="shared" si="5"/>
        <v>9.149999999999999</v>
      </c>
      <c r="F54" s="50">
        <v>0.81</v>
      </c>
      <c r="G54" s="50">
        <v>0.2</v>
      </c>
      <c r="H54" s="115">
        <v>40</v>
      </c>
      <c r="J54" s="233"/>
      <c r="K54" s="30"/>
      <c r="M54" s="30"/>
    </row>
    <row r="55" spans="2:13" ht="12.75" customHeight="1">
      <c r="B55" s="113" t="s">
        <v>18</v>
      </c>
      <c r="C55" s="114">
        <f t="shared" si="4"/>
        <v>10.680000000000001</v>
      </c>
      <c r="D55" s="114">
        <v>8.9</v>
      </c>
      <c r="E55" s="114">
        <f t="shared" si="5"/>
        <v>6.675000000000001</v>
      </c>
      <c r="F55" s="50">
        <v>0.59</v>
      </c>
      <c r="G55" s="50">
        <v>0.15</v>
      </c>
      <c r="H55" s="115">
        <v>40</v>
      </c>
      <c r="J55" s="233"/>
      <c r="K55" s="30"/>
      <c r="M55" s="30"/>
    </row>
    <row r="56" spans="2:13" ht="12.75" customHeight="1">
      <c r="B56" s="113" t="s">
        <v>19</v>
      </c>
      <c r="C56" s="114">
        <f t="shared" si="4"/>
        <v>9.600000000000001</v>
      </c>
      <c r="D56" s="114">
        <v>8</v>
      </c>
      <c r="E56" s="114">
        <f t="shared" si="5"/>
        <v>6</v>
      </c>
      <c r="F56" s="50">
        <v>0.53</v>
      </c>
      <c r="G56" s="50">
        <v>0.13</v>
      </c>
      <c r="H56" s="115">
        <v>40</v>
      </c>
      <c r="J56" s="233"/>
      <c r="K56" s="30"/>
      <c r="M56" s="30"/>
    </row>
    <row r="57" spans="2:13" ht="12.75" customHeight="1">
      <c r="B57" s="113"/>
      <c r="C57" s="114"/>
      <c r="D57" s="114"/>
      <c r="E57" s="114"/>
      <c r="F57" s="50"/>
      <c r="G57" s="50"/>
      <c r="H57" s="115"/>
      <c r="J57" s="233"/>
      <c r="K57" s="30"/>
      <c r="M57" s="30"/>
    </row>
    <row r="58" spans="2:13" ht="12.75" customHeight="1">
      <c r="B58" s="113" t="s">
        <v>20</v>
      </c>
      <c r="C58" s="114">
        <f t="shared" si="4"/>
        <v>5.4</v>
      </c>
      <c r="D58" s="114">
        <v>4.5</v>
      </c>
      <c r="E58" s="114">
        <f t="shared" si="5"/>
        <v>3.375</v>
      </c>
      <c r="F58" s="50">
        <v>0.3</v>
      </c>
      <c r="G58" s="50">
        <v>0.08</v>
      </c>
      <c r="H58" s="115">
        <v>40</v>
      </c>
      <c r="J58" s="234"/>
      <c r="K58" s="30"/>
      <c r="M58" s="30"/>
    </row>
    <row r="59" spans="2:13" ht="12.75" customHeight="1">
      <c r="B59" s="113" t="s">
        <v>21</v>
      </c>
      <c r="C59" s="114">
        <f t="shared" si="4"/>
        <v>3.2400000000000007</v>
      </c>
      <c r="D59" s="114">
        <v>2.7</v>
      </c>
      <c r="E59" s="114">
        <f t="shared" si="5"/>
        <v>2.0250000000000004</v>
      </c>
      <c r="F59" s="50">
        <v>0.18</v>
      </c>
      <c r="G59" s="50">
        <v>0</v>
      </c>
      <c r="H59" s="115">
        <v>40</v>
      </c>
      <c r="J59" s="233"/>
      <c r="K59" s="30"/>
      <c r="M59" s="30"/>
    </row>
    <row r="60" spans="2:13" ht="12.75" customHeight="1">
      <c r="B60" s="113" t="s">
        <v>22</v>
      </c>
      <c r="C60" s="114">
        <f t="shared" si="4"/>
        <v>2.28</v>
      </c>
      <c r="D60" s="114">
        <v>1.9</v>
      </c>
      <c r="E60" s="114">
        <f t="shared" si="5"/>
        <v>1.4249999999999998</v>
      </c>
      <c r="F60" s="50">
        <v>0.13</v>
      </c>
      <c r="G60" s="50">
        <v>0</v>
      </c>
      <c r="H60" s="115">
        <v>40</v>
      </c>
      <c r="J60" s="233"/>
      <c r="K60" s="30"/>
      <c r="M60" s="30"/>
    </row>
    <row r="61" spans="2:13" ht="12.75" customHeight="1">
      <c r="B61" s="113" t="s">
        <v>11</v>
      </c>
      <c r="C61" s="114">
        <f>+E61*1.6</f>
        <v>2.28</v>
      </c>
      <c r="D61" s="114">
        <v>1.9</v>
      </c>
      <c r="E61" s="114">
        <f>D61*0.75</f>
        <v>1.4249999999999998</v>
      </c>
      <c r="F61" s="50">
        <v>0.13</v>
      </c>
      <c r="G61" s="50">
        <v>0</v>
      </c>
      <c r="H61" s="115">
        <v>40</v>
      </c>
      <c r="J61" s="233"/>
      <c r="K61" s="30"/>
      <c r="M61" s="30"/>
    </row>
    <row r="62" spans="2:13" ht="12.75" customHeight="1">
      <c r="B62" s="113" t="s">
        <v>12</v>
      </c>
      <c r="C62" s="114">
        <f>+E62*1.6</f>
        <v>2.5200000000000005</v>
      </c>
      <c r="D62" s="114">
        <v>2.1</v>
      </c>
      <c r="E62" s="114">
        <f>D62*0.75</f>
        <v>1.5750000000000002</v>
      </c>
      <c r="F62" s="50">
        <v>0.14</v>
      </c>
      <c r="G62" s="50">
        <v>0</v>
      </c>
      <c r="H62" s="115">
        <v>40</v>
      </c>
      <c r="J62" s="233"/>
      <c r="K62" s="30"/>
      <c r="M62" s="30"/>
    </row>
    <row r="63" spans="2:13" ht="12.75" customHeight="1">
      <c r="B63" s="113" t="s">
        <v>13</v>
      </c>
      <c r="C63" s="114">
        <f>+E63*1.6</f>
        <v>2.5200000000000005</v>
      </c>
      <c r="D63" s="114">
        <v>2.1</v>
      </c>
      <c r="E63" s="114">
        <f>D63*0.75</f>
        <v>1.5750000000000002</v>
      </c>
      <c r="F63" s="50">
        <v>0.14</v>
      </c>
      <c r="G63" s="50">
        <v>0</v>
      </c>
      <c r="H63" s="115">
        <v>40</v>
      </c>
      <c r="J63" s="233"/>
      <c r="K63" s="30"/>
      <c r="M63" s="30"/>
    </row>
    <row r="64" spans="2:8" ht="12.75" customHeight="1">
      <c r="B64" s="129" t="s">
        <v>23</v>
      </c>
      <c r="C64" s="130">
        <f>SUM(C51:C63)</f>
        <v>88.2</v>
      </c>
      <c r="D64" s="130">
        <f>SUM(D51:D63)</f>
        <v>73.5</v>
      </c>
      <c r="E64" s="130">
        <f>SUM(E51:E63)</f>
        <v>55.12499999999999</v>
      </c>
      <c r="F64" s="117"/>
      <c r="G64" s="117"/>
      <c r="H64" s="117"/>
    </row>
    <row r="65" spans="2:8" ht="12.75" customHeight="1">
      <c r="B65" s="118"/>
      <c r="C65" s="118"/>
      <c r="D65" s="118"/>
      <c r="E65" s="118"/>
      <c r="F65" s="118"/>
      <c r="G65" s="118"/>
      <c r="H65" s="118"/>
    </row>
    <row r="66" spans="2:8" ht="15.75" customHeight="1">
      <c r="B66" s="31" t="s">
        <v>192</v>
      </c>
      <c r="C66" s="53"/>
      <c r="D66" s="53"/>
      <c r="E66" s="53"/>
      <c r="F66" s="53"/>
      <c r="G66" s="53"/>
      <c r="H66" s="53"/>
    </row>
    <row r="67" spans="2:8" ht="12.75" customHeight="1">
      <c r="B67" s="34" t="s">
        <v>44</v>
      </c>
      <c r="C67" s="53"/>
      <c r="D67" s="53"/>
      <c r="E67" s="53"/>
      <c r="F67" s="53"/>
      <c r="G67" s="53"/>
      <c r="H67" s="53"/>
    </row>
    <row r="68" spans="2:8" ht="12.75" customHeight="1">
      <c r="B68" s="92" t="s">
        <v>75</v>
      </c>
      <c r="C68" s="52"/>
      <c r="D68" s="52"/>
      <c r="E68" s="52"/>
      <c r="F68" s="52"/>
      <c r="G68" s="52"/>
      <c r="H68" s="52"/>
    </row>
    <row r="69" spans="2:8" ht="25.5">
      <c r="B69" s="295" t="s">
        <v>0</v>
      </c>
      <c r="C69" s="296" t="s">
        <v>1</v>
      </c>
      <c r="D69" s="296"/>
      <c r="E69" s="296"/>
      <c r="F69" s="296" t="s">
        <v>2</v>
      </c>
      <c r="G69" s="296"/>
      <c r="H69" s="38" t="s">
        <v>3</v>
      </c>
    </row>
    <row r="70" spans="2:8" ht="12.75">
      <c r="B70" s="295"/>
      <c r="C70" s="320" t="s">
        <v>4</v>
      </c>
      <c r="D70" s="321"/>
      <c r="E70" s="322"/>
      <c r="F70" s="320" t="s">
        <v>5</v>
      </c>
      <c r="G70" s="321"/>
      <c r="H70" s="318" t="s">
        <v>6</v>
      </c>
    </row>
    <row r="71" spans="2:8" ht="12.75">
      <c r="B71" s="295"/>
      <c r="C71" s="39" t="s">
        <v>7</v>
      </c>
      <c r="D71" s="39" t="s">
        <v>8</v>
      </c>
      <c r="E71" s="39" t="s">
        <v>9</v>
      </c>
      <c r="F71" s="39" t="s">
        <v>10</v>
      </c>
      <c r="G71" s="40" t="s">
        <v>9</v>
      </c>
      <c r="H71" s="319"/>
    </row>
    <row r="72" spans="2:8" ht="12.75" customHeight="1">
      <c r="B72" s="113" t="s">
        <v>14</v>
      </c>
      <c r="C72" s="114">
        <f aca="true" t="shared" si="6" ref="C72:C81">+E72*1.6</f>
        <v>13.680000000000001</v>
      </c>
      <c r="D72" s="114">
        <v>11.4</v>
      </c>
      <c r="E72" s="114">
        <f aca="true" t="shared" si="7" ref="E72:E81">D72*0.75</f>
        <v>8.55</v>
      </c>
      <c r="F72" s="50">
        <v>0.76</v>
      </c>
      <c r="G72" s="50">
        <v>0.19</v>
      </c>
      <c r="H72" s="115">
        <v>65</v>
      </c>
    </row>
    <row r="73" spans="2:8" ht="12.75" customHeight="1">
      <c r="B73" s="113" t="s">
        <v>15</v>
      </c>
      <c r="C73" s="114">
        <f t="shared" si="6"/>
        <v>16.680000000000003</v>
      </c>
      <c r="D73" s="114">
        <v>13.9</v>
      </c>
      <c r="E73" s="114">
        <f t="shared" si="7"/>
        <v>10.425</v>
      </c>
      <c r="F73" s="50">
        <v>0.93</v>
      </c>
      <c r="G73" s="50">
        <v>0.23</v>
      </c>
      <c r="H73" s="115">
        <v>65</v>
      </c>
    </row>
    <row r="74" spans="2:8" ht="12.75" customHeight="1">
      <c r="B74" s="113" t="s">
        <v>16</v>
      </c>
      <c r="C74" s="114">
        <f t="shared" si="6"/>
        <v>17.52</v>
      </c>
      <c r="D74" s="114">
        <v>14.6</v>
      </c>
      <c r="E74" s="114">
        <f t="shared" si="7"/>
        <v>10.95</v>
      </c>
      <c r="F74" s="50">
        <v>0.97</v>
      </c>
      <c r="G74" s="50">
        <v>0.24</v>
      </c>
      <c r="H74" s="115">
        <v>65</v>
      </c>
    </row>
    <row r="75" spans="2:8" ht="12.75" customHeight="1">
      <c r="B75" s="113" t="s">
        <v>17</v>
      </c>
      <c r="C75" s="114">
        <f t="shared" si="6"/>
        <v>20.400000000000002</v>
      </c>
      <c r="D75" s="114">
        <v>17</v>
      </c>
      <c r="E75" s="114">
        <f t="shared" si="7"/>
        <v>12.75</v>
      </c>
      <c r="F75" s="50">
        <v>1.13</v>
      </c>
      <c r="G75" s="50">
        <v>0.28</v>
      </c>
      <c r="H75" s="115">
        <v>65</v>
      </c>
    </row>
    <row r="76" spans="2:8" ht="12.75" customHeight="1">
      <c r="B76" s="113" t="s">
        <v>18</v>
      </c>
      <c r="C76" s="114">
        <f t="shared" si="6"/>
        <v>17.400000000000002</v>
      </c>
      <c r="D76" s="114">
        <v>14.5</v>
      </c>
      <c r="E76" s="114">
        <f t="shared" si="7"/>
        <v>10.875</v>
      </c>
      <c r="F76" s="50">
        <v>0.97</v>
      </c>
      <c r="G76" s="50">
        <v>0.24</v>
      </c>
      <c r="H76" s="115">
        <v>65</v>
      </c>
    </row>
    <row r="77" spans="2:8" ht="12.75" customHeight="1">
      <c r="B77" s="113" t="s">
        <v>19</v>
      </c>
      <c r="C77" s="114">
        <f t="shared" si="6"/>
        <v>14.4</v>
      </c>
      <c r="D77" s="114">
        <v>12</v>
      </c>
      <c r="E77" s="114">
        <f t="shared" si="7"/>
        <v>9</v>
      </c>
      <c r="F77" s="50">
        <v>0.8</v>
      </c>
      <c r="G77" s="50">
        <v>0.2</v>
      </c>
      <c r="H77" s="115">
        <v>65</v>
      </c>
    </row>
    <row r="78" spans="2:8" ht="12.75" customHeight="1">
      <c r="B78" s="113"/>
      <c r="C78" s="114"/>
      <c r="D78" s="114"/>
      <c r="E78" s="114"/>
      <c r="F78" s="50"/>
      <c r="G78" s="50"/>
      <c r="H78" s="115"/>
    </row>
    <row r="79" spans="2:8" ht="12.75" customHeight="1">
      <c r="B79" s="113" t="s">
        <v>20</v>
      </c>
      <c r="C79" s="114">
        <f t="shared" si="6"/>
        <v>7.919999999999999</v>
      </c>
      <c r="D79" s="114">
        <v>6.6</v>
      </c>
      <c r="E79" s="114">
        <f t="shared" si="7"/>
        <v>4.949999999999999</v>
      </c>
      <c r="F79" s="50">
        <v>0.44</v>
      </c>
      <c r="G79" s="50">
        <v>0.11</v>
      </c>
      <c r="H79" s="115">
        <v>65</v>
      </c>
    </row>
    <row r="80" spans="2:8" ht="12.75" customHeight="1">
      <c r="B80" s="113" t="s">
        <v>21</v>
      </c>
      <c r="C80" s="114">
        <f t="shared" si="6"/>
        <v>3.3599999999999994</v>
      </c>
      <c r="D80" s="114">
        <v>2.8</v>
      </c>
      <c r="E80" s="114">
        <f t="shared" si="7"/>
        <v>2.0999999999999996</v>
      </c>
      <c r="F80" s="50">
        <v>0.19</v>
      </c>
      <c r="G80" s="50">
        <v>0</v>
      </c>
      <c r="H80" s="115">
        <v>65</v>
      </c>
    </row>
    <row r="81" spans="2:8" ht="12.75" customHeight="1">
      <c r="B81" s="113" t="s">
        <v>22</v>
      </c>
      <c r="C81" s="114">
        <f t="shared" si="6"/>
        <v>3.2400000000000007</v>
      </c>
      <c r="D81" s="114">
        <v>2.7</v>
      </c>
      <c r="E81" s="114">
        <f t="shared" si="7"/>
        <v>2.0250000000000004</v>
      </c>
      <c r="F81" s="50">
        <v>0.18</v>
      </c>
      <c r="G81" s="50">
        <v>0</v>
      </c>
      <c r="H81" s="115">
        <v>65</v>
      </c>
    </row>
    <row r="82" spans="2:8" ht="12.75" customHeight="1">
      <c r="B82" s="113" t="s">
        <v>11</v>
      </c>
      <c r="C82" s="114">
        <f>+E82*1.6</f>
        <v>3</v>
      </c>
      <c r="D82" s="114">
        <v>2.5</v>
      </c>
      <c r="E82" s="114">
        <f>D82*0.75</f>
        <v>1.875</v>
      </c>
      <c r="F82" s="50">
        <v>0.17</v>
      </c>
      <c r="G82" s="50">
        <v>0</v>
      </c>
      <c r="H82" s="115">
        <v>65</v>
      </c>
    </row>
    <row r="83" spans="2:8" ht="12.75" customHeight="1">
      <c r="B83" s="113" t="s">
        <v>12</v>
      </c>
      <c r="C83" s="114">
        <f>+E83*1.6</f>
        <v>3.48</v>
      </c>
      <c r="D83" s="114">
        <v>2.9</v>
      </c>
      <c r="E83" s="114">
        <f>D83*0.75</f>
        <v>2.175</v>
      </c>
      <c r="F83" s="50">
        <v>0.19</v>
      </c>
      <c r="G83" s="50">
        <v>0</v>
      </c>
      <c r="H83" s="115">
        <v>65</v>
      </c>
    </row>
    <row r="84" spans="2:8" ht="12.75" customHeight="1">
      <c r="B84" s="113" t="s">
        <v>13</v>
      </c>
      <c r="C84" s="114">
        <f>+E84*1.6</f>
        <v>3.6</v>
      </c>
      <c r="D84" s="114">
        <v>3</v>
      </c>
      <c r="E84" s="114">
        <f>D84*0.75</f>
        <v>2.25</v>
      </c>
      <c r="F84" s="50">
        <v>0.2</v>
      </c>
      <c r="G84" s="50">
        <v>0</v>
      </c>
      <c r="H84" s="115">
        <v>65</v>
      </c>
    </row>
    <row r="85" spans="2:8" ht="12.75" customHeight="1">
      <c r="B85" s="129" t="s">
        <v>23</v>
      </c>
      <c r="C85" s="130">
        <f>SUM(C72:C84)</f>
        <v>124.68000000000002</v>
      </c>
      <c r="D85" s="130">
        <f>SUM(D72:D84)</f>
        <v>103.9</v>
      </c>
      <c r="E85" s="130">
        <f>SUM(E72:E84)</f>
        <v>77.925</v>
      </c>
      <c r="F85" s="117"/>
      <c r="G85" s="117"/>
      <c r="H85" s="117"/>
    </row>
    <row r="86" spans="2:8" ht="12.75" customHeight="1">
      <c r="B86" s="118"/>
      <c r="C86" s="55"/>
      <c r="D86" s="55"/>
      <c r="E86" s="55"/>
      <c r="F86" s="55"/>
      <c r="G86" s="55"/>
      <c r="H86" s="55"/>
    </row>
    <row r="87" spans="2:8" ht="15.75" customHeight="1">
      <c r="B87" s="31" t="s">
        <v>192</v>
      </c>
      <c r="C87" s="57"/>
      <c r="D87" s="57"/>
      <c r="E87" s="57"/>
      <c r="F87" s="57"/>
      <c r="G87" s="57"/>
      <c r="H87" s="57"/>
    </row>
    <row r="88" spans="2:8" ht="12.75" customHeight="1">
      <c r="B88" s="34" t="s">
        <v>45</v>
      </c>
      <c r="C88" s="57"/>
      <c r="D88" s="57"/>
      <c r="E88" s="57"/>
      <c r="F88" s="57"/>
      <c r="G88" s="57"/>
      <c r="H88" s="57"/>
    </row>
    <row r="89" spans="2:8" ht="12.75" customHeight="1">
      <c r="B89" s="92" t="s">
        <v>76</v>
      </c>
      <c r="C89" s="58"/>
      <c r="D89" s="58"/>
      <c r="E89" s="58"/>
      <c r="F89" s="58"/>
      <c r="G89" s="58"/>
      <c r="H89" s="58"/>
    </row>
    <row r="90" spans="2:8" ht="25.5">
      <c r="B90" s="295" t="s">
        <v>0</v>
      </c>
      <c r="C90" s="291" t="s">
        <v>1</v>
      </c>
      <c r="D90" s="291"/>
      <c r="E90" s="291"/>
      <c r="F90" s="291" t="s">
        <v>2</v>
      </c>
      <c r="G90" s="291"/>
      <c r="H90" s="8" t="s">
        <v>3</v>
      </c>
    </row>
    <row r="91" spans="2:8" ht="12.75">
      <c r="B91" s="295"/>
      <c r="C91" s="299" t="s">
        <v>4</v>
      </c>
      <c r="D91" s="300"/>
      <c r="E91" s="301"/>
      <c r="F91" s="299" t="s">
        <v>5</v>
      </c>
      <c r="G91" s="300"/>
      <c r="H91" s="302" t="s">
        <v>6</v>
      </c>
    </row>
    <row r="92" spans="2:8" ht="12.75">
      <c r="B92" s="295"/>
      <c r="C92" s="9" t="s">
        <v>7</v>
      </c>
      <c r="D92" s="9" t="s">
        <v>8</v>
      </c>
      <c r="E92" s="9" t="s">
        <v>9</v>
      </c>
      <c r="F92" s="9" t="s">
        <v>10</v>
      </c>
      <c r="G92" s="10" t="s">
        <v>9</v>
      </c>
      <c r="H92" s="303"/>
    </row>
    <row r="93" spans="2:8" ht="12.75" customHeight="1">
      <c r="B93" s="113" t="s">
        <v>14</v>
      </c>
      <c r="C93" s="63">
        <f aca="true" t="shared" si="8" ref="C93:C102">+E93*1.6</f>
        <v>0.36</v>
      </c>
      <c r="D93" s="63">
        <v>0.3</v>
      </c>
      <c r="E93" s="63">
        <f aca="true" t="shared" si="9" ref="E93:E102">D93*0.75</f>
        <v>0.22499999999999998</v>
      </c>
      <c r="F93" s="48">
        <v>0.02</v>
      </c>
      <c r="G93" s="48">
        <v>0.01</v>
      </c>
      <c r="H93" s="49">
        <v>6</v>
      </c>
    </row>
    <row r="94" spans="2:8" ht="12.75" customHeight="1">
      <c r="B94" s="113" t="s">
        <v>15</v>
      </c>
      <c r="C94" s="63">
        <f t="shared" si="8"/>
        <v>0.4800000000000001</v>
      </c>
      <c r="D94" s="63">
        <v>0.4</v>
      </c>
      <c r="E94" s="63">
        <f t="shared" si="9"/>
        <v>0.30000000000000004</v>
      </c>
      <c r="F94" s="48">
        <v>0.03</v>
      </c>
      <c r="G94" s="48">
        <v>0.01</v>
      </c>
      <c r="H94" s="49">
        <v>6</v>
      </c>
    </row>
    <row r="95" spans="2:8" ht="12.75" customHeight="1">
      <c r="B95" s="113" t="s">
        <v>16</v>
      </c>
      <c r="C95" s="63">
        <f t="shared" si="8"/>
        <v>1.6799999999999997</v>
      </c>
      <c r="D95" s="63">
        <v>1.4</v>
      </c>
      <c r="E95" s="63">
        <f t="shared" si="9"/>
        <v>1.0499999999999998</v>
      </c>
      <c r="F95" s="48">
        <v>0.09</v>
      </c>
      <c r="G95" s="48">
        <v>0.02</v>
      </c>
      <c r="H95" s="49">
        <v>6</v>
      </c>
    </row>
    <row r="96" spans="2:8" ht="12.75" customHeight="1">
      <c r="B96" s="113" t="s">
        <v>17</v>
      </c>
      <c r="C96" s="63">
        <f t="shared" si="8"/>
        <v>1.6799999999999997</v>
      </c>
      <c r="D96" s="63">
        <v>1.4</v>
      </c>
      <c r="E96" s="63">
        <f t="shared" si="9"/>
        <v>1.0499999999999998</v>
      </c>
      <c r="F96" s="48">
        <v>0.09</v>
      </c>
      <c r="G96" s="48">
        <v>0.02</v>
      </c>
      <c r="H96" s="49">
        <v>6</v>
      </c>
    </row>
    <row r="97" spans="2:8" ht="12.75" customHeight="1">
      <c r="B97" s="113" t="s">
        <v>18</v>
      </c>
      <c r="C97" s="63">
        <f t="shared" si="8"/>
        <v>1.5600000000000003</v>
      </c>
      <c r="D97" s="63">
        <v>1.3</v>
      </c>
      <c r="E97" s="63">
        <f t="shared" si="9"/>
        <v>0.9750000000000001</v>
      </c>
      <c r="F97" s="48">
        <v>0.09</v>
      </c>
      <c r="G97" s="48">
        <v>0.02</v>
      </c>
      <c r="H97" s="49">
        <v>6</v>
      </c>
    </row>
    <row r="98" spans="2:8" ht="12.75" customHeight="1">
      <c r="B98" s="113" t="s">
        <v>19</v>
      </c>
      <c r="C98" s="63">
        <f t="shared" si="8"/>
        <v>0.4800000000000001</v>
      </c>
      <c r="D98" s="63">
        <v>0.4</v>
      </c>
      <c r="E98" s="63">
        <f t="shared" si="9"/>
        <v>0.30000000000000004</v>
      </c>
      <c r="F98" s="48">
        <v>0.03</v>
      </c>
      <c r="G98" s="48">
        <v>0.01</v>
      </c>
      <c r="H98" s="49">
        <v>6</v>
      </c>
    </row>
    <row r="99" spans="2:8" ht="12.75" customHeight="1">
      <c r="B99" s="113"/>
      <c r="C99" s="63"/>
      <c r="D99" s="63"/>
      <c r="E99" s="63"/>
      <c r="F99" s="48"/>
      <c r="G99" s="48"/>
      <c r="H99" s="49"/>
    </row>
    <row r="100" spans="2:8" ht="12.75" customHeight="1">
      <c r="B100" s="113" t="s">
        <v>20</v>
      </c>
      <c r="C100" s="63">
        <f t="shared" si="8"/>
        <v>0.36</v>
      </c>
      <c r="D100" s="63">
        <v>0.3</v>
      </c>
      <c r="E100" s="63">
        <f t="shared" si="9"/>
        <v>0.22499999999999998</v>
      </c>
      <c r="F100" s="48">
        <v>0.02</v>
      </c>
      <c r="G100" s="48">
        <v>0.01</v>
      </c>
      <c r="H100" s="49">
        <v>6</v>
      </c>
    </row>
    <row r="101" spans="2:8" ht="12.75" customHeight="1">
      <c r="B101" s="113" t="s">
        <v>21</v>
      </c>
      <c r="C101" s="63">
        <f t="shared" si="8"/>
        <v>0.36</v>
      </c>
      <c r="D101" s="63">
        <v>0.3</v>
      </c>
      <c r="E101" s="63">
        <f t="shared" si="9"/>
        <v>0.22499999999999998</v>
      </c>
      <c r="F101" s="48">
        <v>0.02</v>
      </c>
      <c r="G101" s="48">
        <v>0</v>
      </c>
      <c r="H101" s="49">
        <v>6</v>
      </c>
    </row>
    <row r="102" spans="2:8" ht="12.75" customHeight="1">
      <c r="B102" s="113" t="s">
        <v>22</v>
      </c>
      <c r="C102" s="63">
        <f t="shared" si="8"/>
        <v>0</v>
      </c>
      <c r="D102" s="63">
        <v>0</v>
      </c>
      <c r="E102" s="63">
        <f t="shared" si="9"/>
        <v>0</v>
      </c>
      <c r="F102" s="48">
        <v>0</v>
      </c>
      <c r="G102" s="48">
        <v>0</v>
      </c>
      <c r="H102" s="49">
        <v>6</v>
      </c>
    </row>
    <row r="103" spans="2:8" ht="12.75" customHeight="1">
      <c r="B103" s="113" t="s">
        <v>11</v>
      </c>
      <c r="C103" s="63">
        <f>+E103*1.6</f>
        <v>0</v>
      </c>
      <c r="D103" s="63">
        <v>0</v>
      </c>
      <c r="E103" s="63">
        <f>D103*0.75</f>
        <v>0</v>
      </c>
      <c r="F103" s="48">
        <v>0</v>
      </c>
      <c r="G103" s="48">
        <v>0</v>
      </c>
      <c r="H103" s="49">
        <v>6</v>
      </c>
    </row>
    <row r="104" spans="2:8" ht="12.75" customHeight="1">
      <c r="B104" s="113" t="s">
        <v>12</v>
      </c>
      <c r="C104" s="63">
        <f>+E104*1.6</f>
        <v>0</v>
      </c>
      <c r="D104" s="63">
        <v>0</v>
      </c>
      <c r="E104" s="63">
        <f>D104*0.75</f>
        <v>0</v>
      </c>
      <c r="F104" s="48">
        <v>0</v>
      </c>
      <c r="G104" s="48">
        <v>0</v>
      </c>
      <c r="H104" s="49">
        <v>6</v>
      </c>
    </row>
    <row r="105" spans="2:8" ht="12.75" customHeight="1">
      <c r="B105" s="113" t="s">
        <v>13</v>
      </c>
      <c r="C105" s="63">
        <f>+E105*1.6</f>
        <v>0.36</v>
      </c>
      <c r="D105" s="63">
        <v>0.3</v>
      </c>
      <c r="E105" s="63">
        <f>D105*0.75</f>
        <v>0.22499999999999998</v>
      </c>
      <c r="F105" s="48">
        <v>0.02</v>
      </c>
      <c r="G105" s="48">
        <v>0</v>
      </c>
      <c r="H105" s="49">
        <v>6</v>
      </c>
    </row>
    <row r="106" spans="2:8" ht="12.75" customHeight="1">
      <c r="B106" s="129" t="s">
        <v>23</v>
      </c>
      <c r="C106" s="123">
        <f>SUM(C93:C105)</f>
        <v>7.320000000000001</v>
      </c>
      <c r="D106" s="123">
        <f>SUM(D93:D105)</f>
        <v>6.1</v>
      </c>
      <c r="E106" s="123">
        <f>SUM(E93:E105)</f>
        <v>4.574999999999998</v>
      </c>
      <c r="F106" s="51"/>
      <c r="G106" s="51"/>
      <c r="H106" s="51"/>
    </row>
    <row r="107" spans="2:8" ht="12.75" customHeight="1">
      <c r="B107" s="118"/>
      <c r="C107" s="55"/>
      <c r="D107" s="55"/>
      <c r="E107" s="55"/>
      <c r="F107" s="55"/>
      <c r="G107" s="55"/>
      <c r="H107" s="55"/>
    </row>
    <row r="108" spans="2:8" ht="15.75" customHeight="1">
      <c r="B108" s="31" t="s">
        <v>192</v>
      </c>
      <c r="C108" s="53"/>
      <c r="D108" s="53"/>
      <c r="E108" s="53"/>
      <c r="F108" s="53"/>
      <c r="G108" s="53"/>
      <c r="H108" s="53"/>
    </row>
    <row r="109" spans="2:8" ht="12.75" customHeight="1">
      <c r="B109" s="34" t="s">
        <v>46</v>
      </c>
      <c r="C109" s="53"/>
      <c r="D109" s="53"/>
      <c r="E109" s="53"/>
      <c r="F109" s="53"/>
      <c r="G109" s="53"/>
      <c r="H109" s="53"/>
    </row>
    <row r="110" spans="2:8" ht="12.75" customHeight="1">
      <c r="B110" s="92" t="s">
        <v>77</v>
      </c>
      <c r="C110" s="52"/>
      <c r="D110" s="52"/>
      <c r="E110" s="52"/>
      <c r="F110" s="52"/>
      <c r="G110" s="52"/>
      <c r="H110" s="52"/>
    </row>
    <row r="111" spans="2:8" ht="25.5">
      <c r="B111" s="295" t="s">
        <v>0</v>
      </c>
      <c r="C111" s="296" t="s">
        <v>1</v>
      </c>
      <c r="D111" s="296"/>
      <c r="E111" s="296"/>
      <c r="F111" s="296" t="s">
        <v>2</v>
      </c>
      <c r="G111" s="296"/>
      <c r="H111" s="38" t="s">
        <v>3</v>
      </c>
    </row>
    <row r="112" spans="2:8" ht="12.75">
      <c r="B112" s="295"/>
      <c r="C112" s="320" t="s">
        <v>4</v>
      </c>
      <c r="D112" s="321"/>
      <c r="E112" s="322"/>
      <c r="F112" s="320" t="s">
        <v>5</v>
      </c>
      <c r="G112" s="321"/>
      <c r="H112" s="318" t="s">
        <v>6</v>
      </c>
    </row>
    <row r="113" spans="2:8" ht="12.75">
      <c r="B113" s="295"/>
      <c r="C113" s="39" t="s">
        <v>7</v>
      </c>
      <c r="D113" s="39" t="s">
        <v>8</v>
      </c>
      <c r="E113" s="39" t="s">
        <v>9</v>
      </c>
      <c r="F113" s="39" t="s">
        <v>10</v>
      </c>
      <c r="G113" s="40" t="s">
        <v>9</v>
      </c>
      <c r="H113" s="319"/>
    </row>
    <row r="114" spans="2:8" ht="12.75" customHeight="1">
      <c r="B114" s="113" t="s">
        <v>14</v>
      </c>
      <c r="C114" s="114">
        <f aca="true" t="shared" si="10" ref="C114:C123">+E114*1.6</f>
        <v>3.2400000000000007</v>
      </c>
      <c r="D114" s="114">
        <v>2.7</v>
      </c>
      <c r="E114" s="114">
        <f aca="true" t="shared" si="11" ref="E114:E123">D114*0.75</f>
        <v>2.0250000000000004</v>
      </c>
      <c r="F114" s="50">
        <v>0.18</v>
      </c>
      <c r="G114" s="50">
        <v>0.05</v>
      </c>
      <c r="H114" s="115">
        <v>40</v>
      </c>
    </row>
    <row r="115" spans="2:8" ht="12.75" customHeight="1">
      <c r="B115" s="113" t="s">
        <v>15</v>
      </c>
      <c r="C115" s="114">
        <f t="shared" si="10"/>
        <v>4.32</v>
      </c>
      <c r="D115" s="114">
        <v>3.6</v>
      </c>
      <c r="E115" s="114">
        <f t="shared" si="11"/>
        <v>2.7</v>
      </c>
      <c r="F115" s="50">
        <v>0.24</v>
      </c>
      <c r="G115" s="50">
        <v>0.06</v>
      </c>
      <c r="H115" s="115">
        <v>40</v>
      </c>
    </row>
    <row r="116" spans="2:8" ht="12.75" customHeight="1">
      <c r="B116" s="113" t="s">
        <v>16</v>
      </c>
      <c r="C116" s="114">
        <f t="shared" si="10"/>
        <v>4.68</v>
      </c>
      <c r="D116" s="114">
        <v>3.9</v>
      </c>
      <c r="E116" s="114">
        <f t="shared" si="11"/>
        <v>2.925</v>
      </c>
      <c r="F116" s="50">
        <v>0.26</v>
      </c>
      <c r="G116" s="50">
        <v>0.07</v>
      </c>
      <c r="H116" s="115">
        <v>40</v>
      </c>
    </row>
    <row r="117" spans="2:8" ht="12.75" customHeight="1">
      <c r="B117" s="113" t="s">
        <v>17</v>
      </c>
      <c r="C117" s="114">
        <f t="shared" si="10"/>
        <v>5.640000000000001</v>
      </c>
      <c r="D117" s="114">
        <v>4.7</v>
      </c>
      <c r="E117" s="114">
        <f t="shared" si="11"/>
        <v>3.5250000000000004</v>
      </c>
      <c r="F117" s="50">
        <v>0.31</v>
      </c>
      <c r="G117" s="50">
        <v>0.08</v>
      </c>
      <c r="H117" s="115">
        <v>40</v>
      </c>
    </row>
    <row r="118" spans="2:8" ht="12.75" customHeight="1">
      <c r="B118" s="113" t="s">
        <v>18</v>
      </c>
      <c r="C118" s="114">
        <f t="shared" si="10"/>
        <v>4.08</v>
      </c>
      <c r="D118" s="114">
        <v>3.4</v>
      </c>
      <c r="E118" s="114">
        <f t="shared" si="11"/>
        <v>2.55</v>
      </c>
      <c r="F118" s="50">
        <v>0.23</v>
      </c>
      <c r="G118" s="50">
        <v>0.06</v>
      </c>
      <c r="H118" s="115">
        <v>40</v>
      </c>
    </row>
    <row r="119" spans="2:8" ht="12.75" customHeight="1">
      <c r="B119" s="113" t="s">
        <v>19</v>
      </c>
      <c r="C119" s="114">
        <f t="shared" si="10"/>
        <v>3.3599999999999994</v>
      </c>
      <c r="D119" s="114">
        <v>2.8</v>
      </c>
      <c r="E119" s="114">
        <f t="shared" si="11"/>
        <v>2.0999999999999996</v>
      </c>
      <c r="F119" s="50">
        <v>0.19</v>
      </c>
      <c r="G119" s="50">
        <v>0.05</v>
      </c>
      <c r="H119" s="115">
        <v>40</v>
      </c>
    </row>
    <row r="120" spans="2:8" ht="12.75" customHeight="1">
      <c r="B120" s="113"/>
      <c r="C120" s="114"/>
      <c r="D120" s="114"/>
      <c r="E120" s="114"/>
      <c r="F120" s="50"/>
      <c r="G120" s="50"/>
      <c r="H120" s="115"/>
    </row>
    <row r="121" spans="2:8" ht="12.75" customHeight="1">
      <c r="B121" s="113" t="s">
        <v>20</v>
      </c>
      <c r="C121" s="114">
        <f t="shared" si="10"/>
        <v>1.3200000000000003</v>
      </c>
      <c r="D121" s="114">
        <v>1.1</v>
      </c>
      <c r="E121" s="114">
        <f t="shared" si="11"/>
        <v>0.8250000000000001</v>
      </c>
      <c r="F121" s="50">
        <v>0.07</v>
      </c>
      <c r="G121" s="50">
        <v>0.02</v>
      </c>
      <c r="H121" s="115">
        <v>40</v>
      </c>
    </row>
    <row r="122" spans="2:8" ht="12.75" customHeight="1">
      <c r="B122" s="113" t="s">
        <v>21</v>
      </c>
      <c r="C122" s="114">
        <f t="shared" si="10"/>
        <v>0.4800000000000001</v>
      </c>
      <c r="D122" s="114">
        <v>0.4</v>
      </c>
      <c r="E122" s="114">
        <f t="shared" si="11"/>
        <v>0.30000000000000004</v>
      </c>
      <c r="F122" s="50">
        <v>0.03</v>
      </c>
      <c r="G122" s="50">
        <v>0</v>
      </c>
      <c r="H122" s="115">
        <v>40</v>
      </c>
    </row>
    <row r="123" spans="2:8" ht="12.75" customHeight="1">
      <c r="B123" s="113" t="s">
        <v>22</v>
      </c>
      <c r="C123" s="114">
        <f t="shared" si="10"/>
        <v>0.4800000000000001</v>
      </c>
      <c r="D123" s="114">
        <v>0.4</v>
      </c>
      <c r="E123" s="114">
        <f t="shared" si="11"/>
        <v>0.30000000000000004</v>
      </c>
      <c r="F123" s="50">
        <v>0.03</v>
      </c>
      <c r="G123" s="50">
        <v>0</v>
      </c>
      <c r="H123" s="115">
        <v>40</v>
      </c>
    </row>
    <row r="124" spans="2:8" ht="12.75" customHeight="1">
      <c r="B124" s="113" t="s">
        <v>11</v>
      </c>
      <c r="C124" s="114">
        <f>+E124*1.6</f>
        <v>0.4800000000000001</v>
      </c>
      <c r="D124" s="114">
        <v>0.4</v>
      </c>
      <c r="E124" s="114">
        <f>D124*0.75</f>
        <v>0.30000000000000004</v>
      </c>
      <c r="F124" s="50">
        <v>0.03</v>
      </c>
      <c r="G124" s="50">
        <v>0</v>
      </c>
      <c r="H124" s="115">
        <v>40</v>
      </c>
    </row>
    <row r="125" spans="2:8" ht="12.75" customHeight="1">
      <c r="B125" s="113" t="s">
        <v>12</v>
      </c>
      <c r="C125" s="114">
        <f>+E125*1.6</f>
        <v>0.4800000000000001</v>
      </c>
      <c r="D125" s="114">
        <v>0.4</v>
      </c>
      <c r="E125" s="114">
        <f>D125*0.75</f>
        <v>0.30000000000000004</v>
      </c>
      <c r="F125" s="50">
        <v>0.03</v>
      </c>
      <c r="G125" s="50">
        <v>0</v>
      </c>
      <c r="H125" s="115">
        <v>40</v>
      </c>
    </row>
    <row r="126" spans="2:8" ht="12.75" customHeight="1">
      <c r="B126" s="113" t="s">
        <v>13</v>
      </c>
      <c r="C126" s="114">
        <f>+E126*1.6</f>
        <v>0.4800000000000001</v>
      </c>
      <c r="D126" s="114">
        <v>0.4</v>
      </c>
      <c r="E126" s="114">
        <f>D126*0.75</f>
        <v>0.30000000000000004</v>
      </c>
      <c r="F126" s="50">
        <v>0.03</v>
      </c>
      <c r="G126" s="50">
        <v>0</v>
      </c>
      <c r="H126" s="115">
        <v>40</v>
      </c>
    </row>
    <row r="127" spans="2:8" ht="12.75" customHeight="1">
      <c r="B127" s="129" t="s">
        <v>23</v>
      </c>
      <c r="C127" s="130">
        <f>SUM(C114:C126)</f>
        <v>29.040000000000003</v>
      </c>
      <c r="D127" s="130">
        <f>SUM(D114:D126)</f>
        <v>24.199999999999996</v>
      </c>
      <c r="E127" s="130">
        <f>SUM(E114:E126)</f>
        <v>18.150000000000006</v>
      </c>
      <c r="F127" s="117"/>
      <c r="G127" s="117"/>
      <c r="H127" s="117"/>
    </row>
    <row r="128" spans="2:8" ht="12.75" customHeight="1">
      <c r="B128" s="118"/>
      <c r="C128" s="118"/>
      <c r="D128" s="118"/>
      <c r="E128" s="118"/>
      <c r="F128" s="118"/>
      <c r="G128" s="118"/>
      <c r="H128" s="118"/>
    </row>
    <row r="129" spans="2:8" ht="15.75" customHeight="1">
      <c r="B129" s="31" t="s">
        <v>192</v>
      </c>
      <c r="C129" s="53"/>
      <c r="D129" s="53"/>
      <c r="E129" s="53"/>
      <c r="F129" s="53"/>
      <c r="G129" s="53"/>
      <c r="H129" s="53"/>
    </row>
    <row r="130" spans="2:8" ht="12.75" customHeight="1">
      <c r="B130" s="34" t="s">
        <v>47</v>
      </c>
      <c r="C130" s="53"/>
      <c r="D130" s="53"/>
      <c r="E130" s="53"/>
      <c r="F130" s="53"/>
      <c r="G130" s="53"/>
      <c r="H130" s="53"/>
    </row>
    <row r="131" spans="2:8" ht="12.75" customHeight="1">
      <c r="B131" s="92" t="s">
        <v>139</v>
      </c>
      <c r="C131" s="52"/>
      <c r="D131" s="52"/>
      <c r="E131" s="52"/>
      <c r="F131" s="52"/>
      <c r="G131" s="52"/>
      <c r="H131" s="52"/>
    </row>
    <row r="132" spans="2:8" ht="25.5">
      <c r="B132" s="295" t="s">
        <v>0</v>
      </c>
      <c r="C132" s="296" t="s">
        <v>1</v>
      </c>
      <c r="D132" s="296"/>
      <c r="E132" s="296"/>
      <c r="F132" s="296" t="s">
        <v>2</v>
      </c>
      <c r="G132" s="296"/>
      <c r="H132" s="38" t="s">
        <v>3</v>
      </c>
    </row>
    <row r="133" spans="2:8" ht="12.75">
      <c r="B133" s="295"/>
      <c r="C133" s="320" t="s">
        <v>4</v>
      </c>
      <c r="D133" s="321"/>
      <c r="E133" s="322"/>
      <c r="F133" s="320" t="s">
        <v>5</v>
      </c>
      <c r="G133" s="321"/>
      <c r="H133" s="318" t="s">
        <v>6</v>
      </c>
    </row>
    <row r="134" spans="2:8" ht="12.75">
      <c r="B134" s="295"/>
      <c r="C134" s="39" t="s">
        <v>7</v>
      </c>
      <c r="D134" s="39" t="s">
        <v>8</v>
      </c>
      <c r="E134" s="39" t="s">
        <v>9</v>
      </c>
      <c r="F134" s="39" t="s">
        <v>10</v>
      </c>
      <c r="G134" s="40" t="s">
        <v>9</v>
      </c>
      <c r="H134" s="319"/>
    </row>
    <row r="135" spans="2:30" ht="12.75" customHeight="1">
      <c r="B135" s="113" t="s">
        <v>14</v>
      </c>
      <c r="C135" s="114">
        <f aca="true" t="shared" si="12" ref="C135:C144">+E135*1.6</f>
        <v>1.2720000000000002</v>
      </c>
      <c r="D135" s="114">
        <v>1.06</v>
      </c>
      <c r="E135" s="114">
        <f aca="true" t="shared" si="13" ref="E135:E144">D135*0.75</f>
        <v>0.795</v>
      </c>
      <c r="F135" s="50">
        <v>0.07333333333333333</v>
      </c>
      <c r="G135" s="50">
        <v>0.020000000000000004</v>
      </c>
      <c r="H135" s="115">
        <v>16</v>
      </c>
      <c r="M135" s="79"/>
      <c r="O135" s="79"/>
      <c r="P135" s="79"/>
      <c r="Q135" s="79"/>
      <c r="R135" s="221"/>
      <c r="T135" s="79"/>
      <c r="U135" s="79"/>
      <c r="V135" s="79"/>
      <c r="W135" s="221"/>
      <c r="Y135" s="79"/>
      <c r="Z135" s="79"/>
      <c r="AA135" s="79"/>
      <c r="AB135" s="221"/>
      <c r="AD135" s="79"/>
    </row>
    <row r="136" spans="2:30" ht="12.75" customHeight="1">
      <c r="B136" s="113" t="s">
        <v>15</v>
      </c>
      <c r="C136" s="114">
        <f t="shared" si="12"/>
        <v>1.6799999999999997</v>
      </c>
      <c r="D136" s="114">
        <v>1.4</v>
      </c>
      <c r="E136" s="114">
        <f t="shared" si="13"/>
        <v>1.0499999999999998</v>
      </c>
      <c r="F136" s="50">
        <v>0.09333333333333335</v>
      </c>
      <c r="G136" s="50">
        <v>0.026666666666666665</v>
      </c>
      <c r="H136" s="115">
        <v>16</v>
      </c>
      <c r="M136" s="79"/>
      <c r="O136" s="79"/>
      <c r="P136" s="79"/>
      <c r="Q136" s="79"/>
      <c r="R136" s="221"/>
      <c r="T136" s="79"/>
      <c r="U136" s="79"/>
      <c r="V136" s="79"/>
      <c r="W136" s="221"/>
      <c r="Y136" s="79"/>
      <c r="Z136" s="79"/>
      <c r="AA136" s="79"/>
      <c r="AB136" s="221"/>
      <c r="AD136" s="79"/>
    </row>
    <row r="137" spans="2:30" ht="12.75" customHeight="1">
      <c r="B137" s="113" t="s">
        <v>16</v>
      </c>
      <c r="C137" s="114">
        <f t="shared" si="12"/>
        <v>1.752</v>
      </c>
      <c r="D137" s="114">
        <v>1.46</v>
      </c>
      <c r="E137" s="114">
        <f t="shared" si="13"/>
        <v>1.095</v>
      </c>
      <c r="F137" s="50">
        <v>0.1</v>
      </c>
      <c r="G137" s="50">
        <v>0.026666666666666665</v>
      </c>
      <c r="H137" s="115">
        <v>16</v>
      </c>
      <c r="M137" s="79"/>
      <c r="O137" s="79"/>
      <c r="P137" s="79"/>
      <c r="Q137" s="79"/>
      <c r="R137" s="221"/>
      <c r="T137" s="79"/>
      <c r="U137" s="79"/>
      <c r="V137" s="79"/>
      <c r="W137" s="221"/>
      <c r="Y137" s="79"/>
      <c r="Z137" s="79"/>
      <c r="AA137" s="79"/>
      <c r="AB137" s="221"/>
      <c r="AD137" s="79"/>
    </row>
    <row r="138" spans="2:30" ht="12.75" customHeight="1">
      <c r="B138" s="113" t="s">
        <v>17</v>
      </c>
      <c r="C138" s="114">
        <f t="shared" si="12"/>
        <v>2.16</v>
      </c>
      <c r="D138" s="114">
        <v>1.8</v>
      </c>
      <c r="E138" s="114">
        <f t="shared" si="13"/>
        <v>1.35</v>
      </c>
      <c r="F138" s="50">
        <v>0.12</v>
      </c>
      <c r="G138" s="50">
        <v>0.03333333333333334</v>
      </c>
      <c r="H138" s="115">
        <v>16</v>
      </c>
      <c r="M138" s="79"/>
      <c r="O138" s="79"/>
      <c r="P138" s="79"/>
      <c r="Q138" s="79"/>
      <c r="R138" s="221"/>
      <c r="T138" s="79"/>
      <c r="U138" s="79"/>
      <c r="V138" s="79"/>
      <c r="W138" s="221"/>
      <c r="Y138" s="79"/>
      <c r="Z138" s="79"/>
      <c r="AA138" s="79"/>
      <c r="AB138" s="221"/>
      <c r="AD138" s="79"/>
    </row>
    <row r="139" spans="2:30" ht="12.75" customHeight="1">
      <c r="B139" s="113" t="s">
        <v>18</v>
      </c>
      <c r="C139" s="114">
        <f t="shared" si="12"/>
        <v>1.6079999999999999</v>
      </c>
      <c r="D139" s="114">
        <v>1.3399999999999999</v>
      </c>
      <c r="E139" s="114">
        <f t="shared" si="13"/>
        <v>1.005</v>
      </c>
      <c r="F139" s="50">
        <v>0.08666666666666667</v>
      </c>
      <c r="G139" s="50">
        <v>0.020000000000000004</v>
      </c>
      <c r="H139" s="115">
        <v>16</v>
      </c>
      <c r="M139" s="79"/>
      <c r="O139" s="79"/>
      <c r="P139" s="79"/>
      <c r="Q139" s="79"/>
      <c r="R139" s="221"/>
      <c r="T139" s="79"/>
      <c r="U139" s="79"/>
      <c r="V139" s="79"/>
      <c r="W139" s="221"/>
      <c r="Y139" s="79"/>
      <c r="Z139" s="79"/>
      <c r="AA139" s="79"/>
      <c r="AB139" s="221"/>
      <c r="AD139" s="79"/>
    </row>
    <row r="140" spans="2:30" ht="12.75" customHeight="1">
      <c r="B140" s="113" t="s">
        <v>19</v>
      </c>
      <c r="C140" s="114">
        <f t="shared" si="12"/>
        <v>1.2720000000000002</v>
      </c>
      <c r="D140" s="114">
        <v>1.06</v>
      </c>
      <c r="E140" s="114">
        <f t="shared" si="13"/>
        <v>0.795</v>
      </c>
      <c r="F140" s="50">
        <v>0.07333333333333333</v>
      </c>
      <c r="G140" s="50">
        <v>0.020000000000000004</v>
      </c>
      <c r="H140" s="115">
        <v>16</v>
      </c>
      <c r="M140" s="79"/>
      <c r="O140" s="79"/>
      <c r="P140" s="79"/>
      <c r="Q140" s="79"/>
      <c r="R140" s="221"/>
      <c r="T140" s="79"/>
      <c r="U140" s="79"/>
      <c r="V140" s="79"/>
      <c r="W140" s="221"/>
      <c r="Y140" s="79"/>
      <c r="Z140" s="79"/>
      <c r="AA140" s="79"/>
      <c r="AB140" s="221"/>
      <c r="AD140" s="79"/>
    </row>
    <row r="141" spans="2:30" ht="12.75" customHeight="1">
      <c r="B141" s="113"/>
      <c r="C141" s="114"/>
      <c r="D141" s="114"/>
      <c r="E141" s="114"/>
      <c r="F141" s="50"/>
      <c r="G141" s="50"/>
      <c r="H141" s="115"/>
      <c r="M141" s="79"/>
      <c r="O141" s="79"/>
      <c r="P141" s="79"/>
      <c r="Q141" s="79"/>
      <c r="R141" s="221"/>
      <c r="T141" s="79"/>
      <c r="U141" s="79"/>
      <c r="V141" s="79"/>
      <c r="W141" s="221"/>
      <c r="Y141" s="79"/>
      <c r="Z141" s="79"/>
      <c r="AA141" s="79"/>
      <c r="AB141" s="221"/>
      <c r="AD141" s="79"/>
    </row>
    <row r="142" spans="2:30" ht="12.75" customHeight="1">
      <c r="B142" s="113" t="s">
        <v>20</v>
      </c>
      <c r="C142" s="114">
        <f t="shared" si="12"/>
        <v>0.5519999999999999</v>
      </c>
      <c r="D142" s="114">
        <v>0.45999999999999996</v>
      </c>
      <c r="E142" s="114">
        <f t="shared" si="13"/>
        <v>0.345</v>
      </c>
      <c r="F142" s="50">
        <v>0.03333333333333334</v>
      </c>
      <c r="G142" s="50">
        <v>0.006666666666666666</v>
      </c>
      <c r="H142" s="115">
        <v>16</v>
      </c>
      <c r="M142" s="79"/>
      <c r="O142" s="79"/>
      <c r="P142" s="79"/>
      <c r="Q142" s="79"/>
      <c r="R142" s="221"/>
      <c r="T142" s="79"/>
      <c r="U142" s="79"/>
      <c r="V142" s="79"/>
      <c r="W142" s="221"/>
      <c r="Y142" s="79"/>
      <c r="Z142" s="79"/>
      <c r="AA142" s="79"/>
      <c r="AB142" s="221"/>
      <c r="AD142" s="79"/>
    </row>
    <row r="143" spans="2:30" ht="12.75" customHeight="1">
      <c r="B143" s="113" t="s">
        <v>21</v>
      </c>
      <c r="C143" s="114">
        <f t="shared" si="12"/>
        <v>0.16800000000000004</v>
      </c>
      <c r="D143" s="114">
        <v>0.14</v>
      </c>
      <c r="E143" s="114">
        <f t="shared" si="13"/>
        <v>0.10500000000000001</v>
      </c>
      <c r="F143" s="50">
        <v>0.006666666666666666</v>
      </c>
      <c r="G143" s="50">
        <v>0</v>
      </c>
      <c r="H143" s="115">
        <v>16</v>
      </c>
      <c r="M143" s="79"/>
      <c r="O143" s="79"/>
      <c r="P143" s="79"/>
      <c r="Q143" s="79"/>
      <c r="R143" s="221"/>
      <c r="T143" s="79"/>
      <c r="U143" s="79"/>
      <c r="V143" s="79"/>
      <c r="W143" s="221"/>
      <c r="Y143" s="79"/>
      <c r="Z143" s="79"/>
      <c r="AA143" s="79"/>
      <c r="AB143" s="221"/>
      <c r="AD143" s="79"/>
    </row>
    <row r="144" spans="2:30" ht="12.75" customHeight="1">
      <c r="B144" s="113" t="s">
        <v>22</v>
      </c>
      <c r="C144" s="114">
        <f t="shared" si="12"/>
        <v>0.16800000000000004</v>
      </c>
      <c r="D144" s="114">
        <v>0.14</v>
      </c>
      <c r="E144" s="114">
        <f t="shared" si="13"/>
        <v>0.10500000000000001</v>
      </c>
      <c r="F144" s="50">
        <v>0.006666666666666666</v>
      </c>
      <c r="G144" s="50">
        <v>0</v>
      </c>
      <c r="H144" s="115">
        <v>16</v>
      </c>
      <c r="M144" s="79"/>
      <c r="O144" s="79"/>
      <c r="P144" s="79"/>
      <c r="Q144" s="79"/>
      <c r="R144" s="221"/>
      <c r="T144" s="79"/>
      <c r="U144" s="79"/>
      <c r="V144" s="79"/>
      <c r="W144" s="221"/>
      <c r="Y144" s="79"/>
      <c r="Z144" s="79"/>
      <c r="AA144" s="79"/>
      <c r="AB144" s="221"/>
      <c r="AD144" s="79"/>
    </row>
    <row r="145" spans="2:30" ht="12.75" customHeight="1">
      <c r="B145" s="113" t="s">
        <v>11</v>
      </c>
      <c r="C145" s="114">
        <f>+E145*1.6</f>
        <v>0.16800000000000004</v>
      </c>
      <c r="D145" s="114">
        <v>0.14</v>
      </c>
      <c r="E145" s="114">
        <f>D145*0.75</f>
        <v>0.10500000000000001</v>
      </c>
      <c r="F145" s="50">
        <v>0.006666666666666666</v>
      </c>
      <c r="G145" s="50">
        <v>0</v>
      </c>
      <c r="H145" s="115">
        <v>16</v>
      </c>
      <c r="M145" s="79"/>
      <c r="O145" s="79"/>
      <c r="P145" s="79"/>
      <c r="Q145" s="79"/>
      <c r="R145" s="221"/>
      <c r="T145" s="79"/>
      <c r="U145" s="79"/>
      <c r="V145" s="79"/>
      <c r="W145" s="221"/>
      <c r="Y145" s="79"/>
      <c r="Z145" s="79"/>
      <c r="AA145" s="79"/>
      <c r="AB145" s="221"/>
      <c r="AD145" s="79"/>
    </row>
    <row r="146" spans="2:30" ht="12.75" customHeight="1">
      <c r="B146" s="113" t="s">
        <v>12</v>
      </c>
      <c r="C146" s="114">
        <f>+E146*1.6</f>
        <v>0.16800000000000004</v>
      </c>
      <c r="D146" s="114">
        <v>0.14</v>
      </c>
      <c r="E146" s="114">
        <f>D146*0.75</f>
        <v>0.10500000000000001</v>
      </c>
      <c r="F146" s="50">
        <v>0.006666666666666666</v>
      </c>
      <c r="G146" s="50">
        <v>0</v>
      </c>
      <c r="H146" s="115">
        <v>16</v>
      </c>
      <c r="M146" s="79"/>
      <c r="O146" s="79"/>
      <c r="P146" s="79"/>
      <c r="Q146" s="79"/>
      <c r="R146" s="221"/>
      <c r="T146" s="79"/>
      <c r="U146" s="79"/>
      <c r="V146" s="79"/>
      <c r="W146" s="221"/>
      <c r="Y146" s="79"/>
      <c r="Z146" s="79"/>
      <c r="AA146" s="79"/>
      <c r="AB146" s="221"/>
      <c r="AD146" s="79"/>
    </row>
    <row r="147" spans="2:30" ht="12.75" customHeight="1">
      <c r="B147" s="113" t="s">
        <v>13</v>
      </c>
      <c r="C147" s="114">
        <f>+E147*1.6</f>
        <v>0.16800000000000004</v>
      </c>
      <c r="D147" s="114">
        <v>0.14</v>
      </c>
      <c r="E147" s="114">
        <f>D147*0.75</f>
        <v>0.10500000000000001</v>
      </c>
      <c r="F147" s="50">
        <v>0.006666666666666666</v>
      </c>
      <c r="G147" s="50">
        <v>0</v>
      </c>
      <c r="H147" s="115">
        <v>16</v>
      </c>
      <c r="M147" s="79"/>
      <c r="O147" s="79"/>
      <c r="P147" s="79"/>
      <c r="Q147" s="79"/>
      <c r="R147" s="221"/>
      <c r="T147" s="79"/>
      <c r="U147" s="79"/>
      <c r="V147" s="79"/>
      <c r="W147" s="221"/>
      <c r="Y147" s="79"/>
      <c r="Z147" s="79"/>
      <c r="AA147" s="79"/>
      <c r="AB147" s="221"/>
      <c r="AD147" s="79"/>
    </row>
    <row r="148" spans="2:30" ht="12.75" customHeight="1">
      <c r="B148" s="129" t="s">
        <v>23</v>
      </c>
      <c r="C148" s="130">
        <f>SUM(C135:C147)</f>
        <v>11.135999999999996</v>
      </c>
      <c r="D148" s="130">
        <f>SUM(D135:D147)</f>
        <v>9.280000000000001</v>
      </c>
      <c r="E148" s="130">
        <f>SUM(E135:E147)</f>
        <v>6.960000000000001</v>
      </c>
      <c r="F148" s="117"/>
      <c r="G148" s="117"/>
      <c r="H148" s="117"/>
      <c r="O148" s="221"/>
      <c r="P148" s="221"/>
      <c r="Q148" s="221"/>
      <c r="R148" s="221"/>
      <c r="T148" s="221"/>
      <c r="U148" s="221"/>
      <c r="V148" s="221"/>
      <c r="W148" s="221"/>
      <c r="Y148" s="221"/>
      <c r="Z148" s="221"/>
      <c r="AA148" s="221"/>
      <c r="AB148" s="221"/>
      <c r="AD148" s="79"/>
    </row>
    <row r="149" spans="2:30" ht="12.75" customHeight="1">
      <c r="B149" s="222"/>
      <c r="C149" s="223"/>
      <c r="D149" s="223"/>
      <c r="E149" s="223"/>
      <c r="F149" s="224"/>
      <c r="G149" s="224"/>
      <c r="H149" s="224"/>
      <c r="O149" s="221"/>
      <c r="P149" s="221"/>
      <c r="Q149" s="221"/>
      <c r="R149" s="221"/>
      <c r="T149" s="221"/>
      <c r="U149" s="221"/>
      <c r="V149" s="221"/>
      <c r="W149" s="221"/>
      <c r="Y149" s="221"/>
      <c r="Z149" s="221"/>
      <c r="AA149" s="221"/>
      <c r="AB149" s="221"/>
      <c r="AD149" s="79"/>
    </row>
    <row r="150" spans="2:30" ht="15.75" customHeight="1">
      <c r="B150" s="31" t="s">
        <v>192</v>
      </c>
      <c r="C150" s="53"/>
      <c r="D150" s="53"/>
      <c r="E150" s="53"/>
      <c r="F150" s="53"/>
      <c r="G150" s="53"/>
      <c r="H150" s="53"/>
      <c r="O150" s="221"/>
      <c r="P150" s="221"/>
      <c r="Q150" s="221"/>
      <c r="R150" s="221"/>
      <c r="T150" s="221"/>
      <c r="U150" s="221"/>
      <c r="V150" s="221"/>
      <c r="W150" s="221"/>
      <c r="Y150" s="221"/>
      <c r="Z150" s="221"/>
      <c r="AA150" s="221"/>
      <c r="AB150" s="221"/>
      <c r="AD150" s="79"/>
    </row>
    <row r="151" spans="2:30" ht="12.75" customHeight="1">
      <c r="B151" s="34" t="s">
        <v>47</v>
      </c>
      <c r="C151" s="53"/>
      <c r="D151" s="53"/>
      <c r="E151" s="53"/>
      <c r="F151" s="53"/>
      <c r="G151" s="53"/>
      <c r="H151" s="53"/>
      <c r="O151" s="221"/>
      <c r="P151" s="221"/>
      <c r="Q151" s="221"/>
      <c r="R151" s="221"/>
      <c r="T151" s="221"/>
      <c r="U151" s="221"/>
      <c r="V151" s="221"/>
      <c r="W151" s="221"/>
      <c r="Y151" s="221"/>
      <c r="Z151" s="221"/>
      <c r="AA151" s="221"/>
      <c r="AB151" s="221"/>
      <c r="AD151" s="79"/>
    </row>
    <row r="152" spans="2:30" ht="12.75" customHeight="1">
      <c r="B152" s="92" t="s">
        <v>140</v>
      </c>
      <c r="C152" s="52"/>
      <c r="D152" s="52"/>
      <c r="E152" s="52"/>
      <c r="F152" s="52"/>
      <c r="G152" s="52"/>
      <c r="H152" s="52"/>
      <c r="O152" s="221"/>
      <c r="P152" s="221"/>
      <c r="Q152" s="221"/>
      <c r="R152" s="221"/>
      <c r="T152" s="221"/>
      <c r="U152" s="221"/>
      <c r="V152" s="221"/>
      <c r="W152" s="221"/>
      <c r="Y152" s="221"/>
      <c r="Z152" s="221"/>
      <c r="AA152" s="221"/>
      <c r="AB152" s="221"/>
      <c r="AD152" s="79"/>
    </row>
    <row r="153" spans="2:30" ht="25.5" customHeight="1">
      <c r="B153" s="295" t="s">
        <v>0</v>
      </c>
      <c r="C153" s="296" t="s">
        <v>1</v>
      </c>
      <c r="D153" s="296"/>
      <c r="E153" s="296"/>
      <c r="F153" s="296" t="s">
        <v>2</v>
      </c>
      <c r="G153" s="296"/>
      <c r="H153" s="38" t="s">
        <v>3</v>
      </c>
      <c r="O153" s="221"/>
      <c r="P153" s="221"/>
      <c r="Q153" s="221"/>
      <c r="R153" s="221"/>
      <c r="T153" s="221"/>
      <c r="U153" s="221"/>
      <c r="V153" s="221"/>
      <c r="W153" s="221"/>
      <c r="Y153" s="221"/>
      <c r="Z153" s="221"/>
      <c r="AA153" s="221"/>
      <c r="AB153" s="221"/>
      <c r="AD153" s="79"/>
    </row>
    <row r="154" spans="2:30" ht="12.75" customHeight="1">
      <c r="B154" s="295"/>
      <c r="C154" s="320" t="s">
        <v>4</v>
      </c>
      <c r="D154" s="321"/>
      <c r="E154" s="322"/>
      <c r="F154" s="320" t="s">
        <v>5</v>
      </c>
      <c r="G154" s="321"/>
      <c r="H154" s="318" t="s">
        <v>6</v>
      </c>
      <c r="O154" s="221"/>
      <c r="P154" s="221"/>
      <c r="Q154" s="221"/>
      <c r="R154" s="221"/>
      <c r="T154" s="221"/>
      <c r="U154" s="221"/>
      <c r="V154" s="221"/>
      <c r="W154" s="221"/>
      <c r="Y154" s="221"/>
      <c r="Z154" s="221"/>
      <c r="AA154" s="221"/>
      <c r="AB154" s="221"/>
      <c r="AD154" s="79"/>
    </row>
    <row r="155" spans="2:30" ht="12.75" customHeight="1">
      <c r="B155" s="295"/>
      <c r="C155" s="39" t="s">
        <v>7</v>
      </c>
      <c r="D155" s="39" t="s">
        <v>8</v>
      </c>
      <c r="E155" s="39" t="s">
        <v>9</v>
      </c>
      <c r="F155" s="39" t="s">
        <v>10</v>
      </c>
      <c r="G155" s="40" t="s">
        <v>9</v>
      </c>
      <c r="H155" s="319"/>
      <c r="O155" s="221"/>
      <c r="P155" s="221"/>
      <c r="Q155" s="221"/>
      <c r="R155" s="221"/>
      <c r="T155" s="221"/>
      <c r="U155" s="221"/>
      <c r="V155" s="221"/>
      <c r="W155" s="221"/>
      <c r="Y155" s="221"/>
      <c r="Z155" s="221"/>
      <c r="AA155" s="221"/>
      <c r="AB155" s="221"/>
      <c r="AD155" s="79"/>
    </row>
    <row r="156" spans="2:30" ht="12.75" customHeight="1">
      <c r="B156" s="113" t="s">
        <v>14</v>
      </c>
      <c r="C156" s="114">
        <f aca="true" t="shared" si="14" ref="C156:C165">+E156*1.6</f>
        <v>0.32400000000000007</v>
      </c>
      <c r="D156" s="114">
        <v>0.27</v>
      </c>
      <c r="E156" s="114">
        <f aca="true" t="shared" si="15" ref="E156:E165">D156*0.75</f>
        <v>0.2025</v>
      </c>
      <c r="F156" s="50">
        <v>0.018333333333333333</v>
      </c>
      <c r="G156" s="50">
        <v>0.004999999999999999</v>
      </c>
      <c r="H156" s="115">
        <v>4</v>
      </c>
      <c r="M156" s="79"/>
      <c r="O156" s="221"/>
      <c r="P156" s="221"/>
      <c r="Q156" s="221"/>
      <c r="R156" s="221"/>
      <c r="T156" s="221"/>
      <c r="U156" s="221"/>
      <c r="V156" s="221"/>
      <c r="W156" s="221"/>
      <c r="Y156" s="221"/>
      <c r="Z156" s="221"/>
      <c r="AA156" s="221"/>
      <c r="AB156" s="221"/>
      <c r="AD156" s="79"/>
    </row>
    <row r="157" spans="2:30" ht="12.75" customHeight="1">
      <c r="B157" s="113" t="s">
        <v>15</v>
      </c>
      <c r="C157" s="114">
        <f t="shared" si="14"/>
        <v>0.41999999999999993</v>
      </c>
      <c r="D157" s="114">
        <v>0.35</v>
      </c>
      <c r="E157" s="114">
        <f t="shared" si="15"/>
        <v>0.26249999999999996</v>
      </c>
      <c r="F157" s="50">
        <v>0.023333333333333334</v>
      </c>
      <c r="G157" s="50">
        <v>0.006666666666666666</v>
      </c>
      <c r="H157" s="115">
        <v>4</v>
      </c>
      <c r="M157" s="79"/>
      <c r="O157" s="221"/>
      <c r="P157" s="221"/>
      <c r="Q157" s="221"/>
      <c r="R157" s="221"/>
      <c r="T157" s="221"/>
      <c r="U157" s="221"/>
      <c r="V157" s="221"/>
      <c r="W157" s="221"/>
      <c r="Y157" s="221"/>
      <c r="Z157" s="221"/>
      <c r="AA157" s="221"/>
      <c r="AB157" s="221"/>
      <c r="AD157" s="79"/>
    </row>
    <row r="158" spans="2:30" ht="12.75" customHeight="1">
      <c r="B158" s="113" t="s">
        <v>16</v>
      </c>
      <c r="C158" s="114">
        <f t="shared" si="14"/>
        <v>0.44399999999999995</v>
      </c>
      <c r="D158" s="114">
        <v>0.37</v>
      </c>
      <c r="E158" s="114">
        <f t="shared" si="15"/>
        <v>0.27749999999999997</v>
      </c>
      <c r="F158" s="50">
        <v>0.024999999999999998</v>
      </c>
      <c r="G158" s="50">
        <v>0.006666666666666666</v>
      </c>
      <c r="H158" s="115">
        <v>4</v>
      </c>
      <c r="M158" s="79"/>
      <c r="O158" s="221"/>
      <c r="P158" s="221"/>
      <c r="Q158" s="221"/>
      <c r="R158" s="221"/>
      <c r="T158" s="221"/>
      <c r="U158" s="221"/>
      <c r="V158" s="221"/>
      <c r="W158" s="221"/>
      <c r="Y158" s="221"/>
      <c r="Z158" s="221"/>
      <c r="AA158" s="221"/>
      <c r="AB158" s="221"/>
      <c r="AD158" s="79"/>
    </row>
    <row r="159" spans="2:30" ht="12.75" customHeight="1">
      <c r="B159" s="113" t="s">
        <v>17</v>
      </c>
      <c r="C159" s="114">
        <f t="shared" si="14"/>
        <v>0.54</v>
      </c>
      <c r="D159" s="114">
        <v>0.45</v>
      </c>
      <c r="E159" s="114">
        <f t="shared" si="15"/>
        <v>0.3375</v>
      </c>
      <c r="F159" s="50">
        <v>0.03</v>
      </c>
      <c r="G159" s="50">
        <v>0.008333333333333333</v>
      </c>
      <c r="H159" s="115">
        <v>4</v>
      </c>
      <c r="M159" s="79"/>
      <c r="O159" s="221"/>
      <c r="P159" s="221"/>
      <c r="Q159" s="221"/>
      <c r="R159" s="221"/>
      <c r="T159" s="221"/>
      <c r="U159" s="221"/>
      <c r="V159" s="221"/>
      <c r="W159" s="221"/>
      <c r="Y159" s="221"/>
      <c r="Z159" s="221"/>
      <c r="AA159" s="221"/>
      <c r="AB159" s="221"/>
      <c r="AD159" s="79"/>
    </row>
    <row r="160" spans="2:30" ht="12.75" customHeight="1">
      <c r="B160" s="113" t="s">
        <v>18</v>
      </c>
      <c r="C160" s="114">
        <f t="shared" si="14"/>
        <v>0.396</v>
      </c>
      <c r="D160" s="114">
        <v>0.33</v>
      </c>
      <c r="E160" s="114">
        <f t="shared" si="15"/>
        <v>0.2475</v>
      </c>
      <c r="F160" s="50">
        <v>0.021666666666666667</v>
      </c>
      <c r="G160" s="50">
        <v>0.004999999999999999</v>
      </c>
      <c r="H160" s="115">
        <v>4</v>
      </c>
      <c r="M160" s="79"/>
      <c r="O160" s="221"/>
      <c r="P160" s="221"/>
      <c r="Q160" s="221"/>
      <c r="R160" s="221"/>
      <c r="T160" s="221"/>
      <c r="U160" s="221"/>
      <c r="V160" s="221"/>
      <c r="W160" s="221"/>
      <c r="Y160" s="221"/>
      <c r="Z160" s="221"/>
      <c r="AA160" s="221"/>
      <c r="AB160" s="221"/>
      <c r="AD160" s="79"/>
    </row>
    <row r="161" spans="2:30" ht="12.75" customHeight="1">
      <c r="B161" s="113" t="s">
        <v>19</v>
      </c>
      <c r="C161" s="114">
        <f t="shared" si="14"/>
        <v>0.32400000000000007</v>
      </c>
      <c r="D161" s="114">
        <v>0.27</v>
      </c>
      <c r="E161" s="114">
        <f t="shared" si="15"/>
        <v>0.2025</v>
      </c>
      <c r="F161" s="50">
        <v>0.018333333333333333</v>
      </c>
      <c r="G161" s="50">
        <v>0.004999999999999999</v>
      </c>
      <c r="H161" s="115">
        <v>4</v>
      </c>
      <c r="M161" s="79"/>
      <c r="O161" s="221"/>
      <c r="P161" s="221"/>
      <c r="Q161" s="221"/>
      <c r="R161" s="221"/>
      <c r="T161" s="221"/>
      <c r="U161" s="221"/>
      <c r="V161" s="221"/>
      <c r="W161" s="221"/>
      <c r="Y161" s="221"/>
      <c r="Z161" s="221"/>
      <c r="AA161" s="221"/>
      <c r="AB161" s="221"/>
      <c r="AD161" s="79"/>
    </row>
    <row r="162" spans="2:30" ht="12.75" customHeight="1">
      <c r="B162" s="113"/>
      <c r="C162" s="114"/>
      <c r="D162" s="114"/>
      <c r="E162" s="114"/>
      <c r="F162" s="50"/>
      <c r="G162" s="50"/>
      <c r="H162" s="115"/>
      <c r="M162" s="79"/>
      <c r="O162" s="221"/>
      <c r="P162" s="221"/>
      <c r="Q162" s="221"/>
      <c r="R162" s="221"/>
      <c r="T162" s="221"/>
      <c r="U162" s="221"/>
      <c r="V162" s="221"/>
      <c r="W162" s="221"/>
      <c r="Y162" s="221"/>
      <c r="Z162" s="221"/>
      <c r="AA162" s="221"/>
      <c r="AB162" s="221"/>
      <c r="AD162" s="79"/>
    </row>
    <row r="163" spans="2:30" ht="12.75" customHeight="1">
      <c r="B163" s="113" t="s">
        <v>20</v>
      </c>
      <c r="C163" s="114">
        <f t="shared" si="14"/>
        <v>0.144</v>
      </c>
      <c r="D163" s="114">
        <v>0.12</v>
      </c>
      <c r="E163" s="114">
        <f t="shared" si="15"/>
        <v>0.09</v>
      </c>
      <c r="F163" s="50">
        <v>0.008333333333333333</v>
      </c>
      <c r="G163" s="50">
        <v>0.0016666666666666666</v>
      </c>
      <c r="H163" s="115">
        <v>4</v>
      </c>
      <c r="M163" s="79"/>
      <c r="O163" s="221"/>
      <c r="P163" s="221"/>
      <c r="Q163" s="221"/>
      <c r="R163" s="221"/>
      <c r="T163" s="221"/>
      <c r="U163" s="221"/>
      <c r="V163" s="221"/>
      <c r="W163" s="221"/>
      <c r="Y163" s="221"/>
      <c r="Z163" s="221"/>
      <c r="AA163" s="221"/>
      <c r="AB163" s="221"/>
      <c r="AD163" s="79"/>
    </row>
    <row r="164" spans="2:30" ht="12.75" customHeight="1">
      <c r="B164" s="113" t="s">
        <v>21</v>
      </c>
      <c r="C164" s="114">
        <f t="shared" si="14"/>
        <v>0.036</v>
      </c>
      <c r="D164" s="114">
        <v>0.03</v>
      </c>
      <c r="E164" s="114">
        <f t="shared" si="15"/>
        <v>0.0225</v>
      </c>
      <c r="F164" s="50">
        <v>0.0016666666666666666</v>
      </c>
      <c r="G164" s="50">
        <v>0</v>
      </c>
      <c r="H164" s="115">
        <v>4</v>
      </c>
      <c r="M164" s="79"/>
      <c r="O164" s="221"/>
      <c r="P164" s="221"/>
      <c r="Q164" s="221"/>
      <c r="R164" s="221"/>
      <c r="T164" s="221"/>
      <c r="U164" s="221"/>
      <c r="V164" s="221"/>
      <c r="W164" s="221"/>
      <c r="Y164" s="221"/>
      <c r="Z164" s="221"/>
      <c r="AA164" s="221"/>
      <c r="AB164" s="221"/>
      <c r="AD164" s="79"/>
    </row>
    <row r="165" spans="2:30" ht="12.75" customHeight="1">
      <c r="B165" s="113" t="s">
        <v>22</v>
      </c>
      <c r="C165" s="114">
        <f t="shared" si="14"/>
        <v>0.036</v>
      </c>
      <c r="D165" s="114">
        <v>0.03</v>
      </c>
      <c r="E165" s="114">
        <f t="shared" si="15"/>
        <v>0.0225</v>
      </c>
      <c r="F165" s="50">
        <v>0.0016666666666666666</v>
      </c>
      <c r="G165" s="50">
        <v>0</v>
      </c>
      <c r="H165" s="115">
        <v>4</v>
      </c>
      <c r="M165" s="79"/>
      <c r="O165" s="221"/>
      <c r="P165" s="221"/>
      <c r="Q165" s="221"/>
      <c r="R165" s="221"/>
      <c r="T165" s="221"/>
      <c r="U165" s="221"/>
      <c r="V165" s="221"/>
      <c r="W165" s="221"/>
      <c r="Y165" s="221"/>
      <c r="Z165" s="221"/>
      <c r="AA165" s="221"/>
      <c r="AB165" s="221"/>
      <c r="AD165" s="79"/>
    </row>
    <row r="166" spans="2:30" ht="12.75" customHeight="1">
      <c r="B166" s="113" t="s">
        <v>11</v>
      </c>
      <c r="C166" s="114">
        <f>+E166*1.6</f>
        <v>0.036</v>
      </c>
      <c r="D166" s="114">
        <v>0.03</v>
      </c>
      <c r="E166" s="114">
        <f>D166*0.75</f>
        <v>0.0225</v>
      </c>
      <c r="F166" s="50">
        <v>0.0016666666666666666</v>
      </c>
      <c r="G166" s="50">
        <v>0</v>
      </c>
      <c r="H166" s="115">
        <v>4</v>
      </c>
      <c r="M166" s="79"/>
      <c r="O166" s="221"/>
      <c r="P166" s="221"/>
      <c r="Q166" s="221"/>
      <c r="R166" s="221"/>
      <c r="T166" s="221"/>
      <c r="U166" s="221"/>
      <c r="V166" s="221"/>
      <c r="W166" s="221"/>
      <c r="Y166" s="221"/>
      <c r="Z166" s="221"/>
      <c r="AA166" s="221"/>
      <c r="AB166" s="221"/>
      <c r="AD166" s="79"/>
    </row>
    <row r="167" spans="2:30" ht="12.75" customHeight="1">
      <c r="B167" s="113" t="s">
        <v>12</v>
      </c>
      <c r="C167" s="114">
        <f>+E167*1.6</f>
        <v>0.036</v>
      </c>
      <c r="D167" s="114">
        <v>0.03</v>
      </c>
      <c r="E167" s="114">
        <f>D167*0.75</f>
        <v>0.0225</v>
      </c>
      <c r="F167" s="50">
        <v>0.0016666666666666666</v>
      </c>
      <c r="G167" s="50">
        <v>0</v>
      </c>
      <c r="H167" s="115">
        <v>4</v>
      </c>
      <c r="M167" s="79"/>
      <c r="O167" s="221"/>
      <c r="P167" s="221"/>
      <c r="Q167" s="221"/>
      <c r="R167" s="221"/>
      <c r="T167" s="221"/>
      <c r="U167" s="221"/>
      <c r="V167" s="221"/>
      <c r="W167" s="221"/>
      <c r="Y167" s="221"/>
      <c r="Z167" s="221"/>
      <c r="AA167" s="221"/>
      <c r="AB167" s="221"/>
      <c r="AD167" s="79"/>
    </row>
    <row r="168" spans="2:30" ht="12.75" customHeight="1">
      <c r="B168" s="113" t="s">
        <v>13</v>
      </c>
      <c r="C168" s="114">
        <f>+E168*1.6</f>
        <v>0.036</v>
      </c>
      <c r="D168" s="114">
        <v>0.03</v>
      </c>
      <c r="E168" s="114">
        <f>D168*0.75</f>
        <v>0.0225</v>
      </c>
      <c r="F168" s="50">
        <v>0.0016666666666666666</v>
      </c>
      <c r="G168" s="50">
        <v>0</v>
      </c>
      <c r="H168" s="115">
        <v>4</v>
      </c>
      <c r="M168" s="79"/>
      <c r="O168" s="221"/>
      <c r="P168" s="221"/>
      <c r="Q168" s="221"/>
      <c r="R168" s="221"/>
      <c r="T168" s="221"/>
      <c r="U168" s="221"/>
      <c r="V168" s="221"/>
      <c r="W168" s="221"/>
      <c r="Y168" s="221"/>
      <c r="Z168" s="221"/>
      <c r="AA168" s="221"/>
      <c r="AB168" s="221"/>
      <c r="AD168" s="79"/>
    </row>
    <row r="169" spans="2:30" ht="12.75" customHeight="1">
      <c r="B169" s="129" t="s">
        <v>23</v>
      </c>
      <c r="C169" s="130">
        <f>SUM(C156:C168)</f>
        <v>2.7720000000000007</v>
      </c>
      <c r="D169" s="130">
        <f>SUM(D156:D168)</f>
        <v>2.309999999999999</v>
      </c>
      <c r="E169" s="130">
        <f>SUM(E156:E168)</f>
        <v>1.7325000000000002</v>
      </c>
      <c r="F169" s="117"/>
      <c r="G169" s="117"/>
      <c r="H169" s="117"/>
      <c r="O169" s="221"/>
      <c r="P169" s="221"/>
      <c r="Q169" s="221"/>
      <c r="R169" s="221"/>
      <c r="T169" s="221"/>
      <c r="U169" s="221"/>
      <c r="V169" s="221"/>
      <c r="W169" s="221"/>
      <c r="Y169" s="221"/>
      <c r="Z169" s="221"/>
      <c r="AA169" s="221"/>
      <c r="AB169" s="221"/>
      <c r="AD169" s="79"/>
    </row>
    <row r="170" spans="2:30" ht="12.75" customHeight="1">
      <c r="B170" s="225"/>
      <c r="C170" s="226"/>
      <c r="D170" s="226"/>
      <c r="E170" s="226"/>
      <c r="F170" s="227"/>
      <c r="G170" s="227"/>
      <c r="H170" s="227"/>
      <c r="O170" s="221"/>
      <c r="P170" s="221"/>
      <c r="Q170" s="221"/>
      <c r="R170" s="221"/>
      <c r="T170" s="221"/>
      <c r="U170" s="221"/>
      <c r="V170" s="221"/>
      <c r="W170" s="221"/>
      <c r="Y170" s="221"/>
      <c r="Z170" s="221"/>
      <c r="AA170" s="221"/>
      <c r="AB170" s="221"/>
      <c r="AD170" s="79"/>
    </row>
    <row r="171" spans="2:30" ht="15.75" customHeight="1">
      <c r="B171" s="31" t="s">
        <v>192</v>
      </c>
      <c r="C171" s="53"/>
      <c r="D171" s="53"/>
      <c r="E171" s="53"/>
      <c r="F171" s="53"/>
      <c r="G171" s="53"/>
      <c r="H171" s="53"/>
      <c r="O171" s="221"/>
      <c r="P171" s="221"/>
      <c r="Q171" s="221"/>
      <c r="R171" s="221"/>
      <c r="T171" s="221"/>
      <c r="U171" s="221"/>
      <c r="V171" s="221"/>
      <c r="W171" s="221"/>
      <c r="Y171" s="221"/>
      <c r="Z171" s="221"/>
      <c r="AA171" s="221"/>
      <c r="AB171" s="221"/>
      <c r="AD171" s="79"/>
    </row>
    <row r="172" spans="2:30" ht="12.75" customHeight="1">
      <c r="B172" s="34" t="s">
        <v>47</v>
      </c>
      <c r="C172" s="53"/>
      <c r="D172" s="53"/>
      <c r="E172" s="53"/>
      <c r="F172" s="53"/>
      <c r="G172" s="53"/>
      <c r="H172" s="53"/>
      <c r="O172" s="221"/>
      <c r="P172" s="221"/>
      <c r="Q172" s="221"/>
      <c r="R172" s="221"/>
      <c r="T172" s="221"/>
      <c r="U172" s="221"/>
      <c r="V172" s="221"/>
      <c r="W172" s="221"/>
      <c r="Y172" s="221"/>
      <c r="Z172" s="221"/>
      <c r="AA172" s="221"/>
      <c r="AB172" s="221"/>
      <c r="AD172" s="79"/>
    </row>
    <row r="173" spans="2:30" ht="12.75" customHeight="1">
      <c r="B173" s="92" t="s">
        <v>141</v>
      </c>
      <c r="C173" s="52"/>
      <c r="D173" s="52"/>
      <c r="E173" s="52"/>
      <c r="F173" s="52"/>
      <c r="G173" s="52"/>
      <c r="H173" s="52"/>
      <c r="O173" s="221"/>
      <c r="P173" s="221"/>
      <c r="Q173" s="221"/>
      <c r="R173" s="221"/>
      <c r="T173" s="221"/>
      <c r="U173" s="221"/>
      <c r="V173" s="221"/>
      <c r="W173" s="221"/>
      <c r="Y173" s="221"/>
      <c r="Z173" s="221"/>
      <c r="AA173" s="221"/>
      <c r="AB173" s="221"/>
      <c r="AD173" s="79"/>
    </row>
    <row r="174" spans="2:30" ht="25.5" customHeight="1">
      <c r="B174" s="295" t="s">
        <v>0</v>
      </c>
      <c r="C174" s="296" t="s">
        <v>1</v>
      </c>
      <c r="D174" s="296"/>
      <c r="E174" s="296"/>
      <c r="F174" s="296" t="s">
        <v>2</v>
      </c>
      <c r="G174" s="296"/>
      <c r="H174" s="38" t="s">
        <v>3</v>
      </c>
      <c r="O174" s="221"/>
      <c r="P174" s="221"/>
      <c r="Q174" s="221"/>
      <c r="R174" s="221"/>
      <c r="T174" s="221"/>
      <c r="U174" s="221"/>
      <c r="V174" s="221"/>
      <c r="W174" s="221"/>
      <c r="Y174" s="221"/>
      <c r="Z174" s="221"/>
      <c r="AA174" s="221"/>
      <c r="AB174" s="221"/>
      <c r="AD174" s="79"/>
    </row>
    <row r="175" spans="2:30" ht="12.75" customHeight="1">
      <c r="B175" s="295"/>
      <c r="C175" s="320" t="s">
        <v>4</v>
      </c>
      <c r="D175" s="321"/>
      <c r="E175" s="322"/>
      <c r="F175" s="320" t="s">
        <v>5</v>
      </c>
      <c r="G175" s="321"/>
      <c r="H175" s="318" t="s">
        <v>6</v>
      </c>
      <c r="O175" s="221"/>
      <c r="P175" s="221"/>
      <c r="Q175" s="221"/>
      <c r="R175" s="221"/>
      <c r="T175" s="221"/>
      <c r="U175" s="221"/>
      <c r="V175" s="221"/>
      <c r="W175" s="221"/>
      <c r="Y175" s="221"/>
      <c r="Z175" s="221"/>
      <c r="AA175" s="221"/>
      <c r="AB175" s="221"/>
      <c r="AD175" s="79"/>
    </row>
    <row r="176" spans="2:30" ht="12.75" customHeight="1">
      <c r="B176" s="295"/>
      <c r="C176" s="39" t="s">
        <v>7</v>
      </c>
      <c r="D176" s="39" t="s">
        <v>8</v>
      </c>
      <c r="E176" s="39" t="s">
        <v>9</v>
      </c>
      <c r="F176" s="39" t="s">
        <v>10</v>
      </c>
      <c r="G176" s="40" t="s">
        <v>9</v>
      </c>
      <c r="H176" s="319"/>
      <c r="O176" s="221"/>
      <c r="P176" s="221"/>
      <c r="Q176" s="221"/>
      <c r="R176" s="221"/>
      <c r="T176" s="221"/>
      <c r="U176" s="221"/>
      <c r="V176" s="221"/>
      <c r="W176" s="221"/>
      <c r="Y176" s="221"/>
      <c r="Z176" s="221"/>
      <c r="AA176" s="221"/>
      <c r="AB176" s="221"/>
      <c r="AD176" s="79"/>
    </row>
    <row r="177" spans="2:30" ht="12.75" customHeight="1">
      <c r="B177" s="113" t="s">
        <v>14</v>
      </c>
      <c r="C177" s="114">
        <f aca="true" t="shared" si="16" ref="C177:C186">+E177*1.6</f>
        <v>0.32400000000000007</v>
      </c>
      <c r="D177" s="114">
        <v>0.27</v>
      </c>
      <c r="E177" s="114">
        <f aca="true" t="shared" si="17" ref="E177:E186">D177*0.75</f>
        <v>0.2025</v>
      </c>
      <c r="F177" s="50">
        <v>0.018333333333333333</v>
      </c>
      <c r="G177" s="50">
        <v>0.004999999999999999</v>
      </c>
      <c r="H177" s="115">
        <v>4</v>
      </c>
      <c r="M177" s="79"/>
      <c r="O177" s="221"/>
      <c r="P177" s="221"/>
      <c r="Q177" s="221"/>
      <c r="R177" s="221"/>
      <c r="T177" s="221"/>
      <c r="U177" s="221"/>
      <c r="V177" s="221"/>
      <c r="W177" s="221"/>
      <c r="Y177" s="221"/>
      <c r="Z177" s="221"/>
      <c r="AA177" s="221"/>
      <c r="AB177" s="221"/>
      <c r="AD177" s="79"/>
    </row>
    <row r="178" spans="2:30" ht="12.75" customHeight="1">
      <c r="B178" s="113" t="s">
        <v>15</v>
      </c>
      <c r="C178" s="114">
        <f t="shared" si="16"/>
        <v>0.41999999999999993</v>
      </c>
      <c r="D178" s="114">
        <v>0.35</v>
      </c>
      <c r="E178" s="114">
        <f t="shared" si="17"/>
        <v>0.26249999999999996</v>
      </c>
      <c r="F178" s="50">
        <v>0.023333333333333334</v>
      </c>
      <c r="G178" s="50">
        <v>0.006666666666666666</v>
      </c>
      <c r="H178" s="115">
        <v>4</v>
      </c>
      <c r="M178" s="79"/>
      <c r="O178" s="221"/>
      <c r="P178" s="221"/>
      <c r="Q178" s="221"/>
      <c r="R178" s="221"/>
      <c r="T178" s="221"/>
      <c r="U178" s="221"/>
      <c r="V178" s="221"/>
      <c r="W178" s="221"/>
      <c r="Y178" s="221"/>
      <c r="Z178" s="221"/>
      <c r="AA178" s="221"/>
      <c r="AB178" s="221"/>
      <c r="AD178" s="79"/>
    </row>
    <row r="179" spans="2:30" ht="12.75" customHeight="1">
      <c r="B179" s="113" t="s">
        <v>16</v>
      </c>
      <c r="C179" s="114">
        <f t="shared" si="16"/>
        <v>0.44399999999999995</v>
      </c>
      <c r="D179" s="114">
        <v>0.37</v>
      </c>
      <c r="E179" s="114">
        <f t="shared" si="17"/>
        <v>0.27749999999999997</v>
      </c>
      <c r="F179" s="50">
        <v>0.024999999999999998</v>
      </c>
      <c r="G179" s="50">
        <v>0.006666666666666666</v>
      </c>
      <c r="H179" s="115">
        <v>4</v>
      </c>
      <c r="M179" s="79"/>
      <c r="O179" s="221"/>
      <c r="P179" s="221"/>
      <c r="Q179" s="221"/>
      <c r="R179" s="221"/>
      <c r="T179" s="221"/>
      <c r="U179" s="221"/>
      <c r="V179" s="221"/>
      <c r="W179" s="221"/>
      <c r="Y179" s="221"/>
      <c r="Z179" s="221"/>
      <c r="AA179" s="221"/>
      <c r="AB179" s="221"/>
      <c r="AD179" s="79"/>
    </row>
    <row r="180" spans="2:30" ht="12.75" customHeight="1">
      <c r="B180" s="113" t="s">
        <v>17</v>
      </c>
      <c r="C180" s="114">
        <f t="shared" si="16"/>
        <v>0.54</v>
      </c>
      <c r="D180" s="114">
        <v>0.45</v>
      </c>
      <c r="E180" s="114">
        <f t="shared" si="17"/>
        <v>0.3375</v>
      </c>
      <c r="F180" s="50">
        <v>0.03</v>
      </c>
      <c r="G180" s="50">
        <v>0.008333333333333333</v>
      </c>
      <c r="H180" s="115">
        <v>4</v>
      </c>
      <c r="M180" s="79"/>
      <c r="O180" s="221"/>
      <c r="P180" s="221"/>
      <c r="Q180" s="221"/>
      <c r="R180" s="221"/>
      <c r="T180" s="221"/>
      <c r="U180" s="221"/>
      <c r="V180" s="221"/>
      <c r="W180" s="221"/>
      <c r="Y180" s="221"/>
      <c r="Z180" s="221"/>
      <c r="AA180" s="221"/>
      <c r="AB180" s="221"/>
      <c r="AD180" s="79"/>
    </row>
    <row r="181" spans="2:30" ht="12.75" customHeight="1">
      <c r="B181" s="113" t="s">
        <v>18</v>
      </c>
      <c r="C181" s="114">
        <f t="shared" si="16"/>
        <v>0.396</v>
      </c>
      <c r="D181" s="114">
        <v>0.33</v>
      </c>
      <c r="E181" s="114">
        <f t="shared" si="17"/>
        <v>0.2475</v>
      </c>
      <c r="F181" s="50">
        <v>0.021666666666666667</v>
      </c>
      <c r="G181" s="50">
        <v>0.004999999999999999</v>
      </c>
      <c r="H181" s="115">
        <v>4</v>
      </c>
      <c r="M181" s="79"/>
      <c r="O181" s="221"/>
      <c r="P181" s="221"/>
      <c r="Q181" s="221"/>
      <c r="R181" s="221"/>
      <c r="T181" s="221"/>
      <c r="U181" s="221"/>
      <c r="V181" s="221"/>
      <c r="W181" s="221"/>
      <c r="Y181" s="221"/>
      <c r="Z181" s="221"/>
      <c r="AA181" s="221"/>
      <c r="AB181" s="221"/>
      <c r="AD181" s="79"/>
    </row>
    <row r="182" spans="2:30" ht="12.75" customHeight="1">
      <c r="B182" s="113" t="s">
        <v>19</v>
      </c>
      <c r="C182" s="114">
        <f t="shared" si="16"/>
        <v>0.32400000000000007</v>
      </c>
      <c r="D182" s="114">
        <v>0.27</v>
      </c>
      <c r="E182" s="114">
        <f t="shared" si="17"/>
        <v>0.2025</v>
      </c>
      <c r="F182" s="50">
        <v>0.018333333333333333</v>
      </c>
      <c r="G182" s="50">
        <v>0.004999999999999999</v>
      </c>
      <c r="H182" s="115">
        <v>4</v>
      </c>
      <c r="M182" s="79"/>
      <c r="O182" s="221"/>
      <c r="P182" s="221"/>
      <c r="Q182" s="221"/>
      <c r="R182" s="221"/>
      <c r="T182" s="221"/>
      <c r="U182" s="221"/>
      <c r="V182" s="221"/>
      <c r="W182" s="221"/>
      <c r="Y182" s="221"/>
      <c r="Z182" s="221"/>
      <c r="AA182" s="221"/>
      <c r="AB182" s="221"/>
      <c r="AD182" s="79"/>
    </row>
    <row r="183" spans="2:30" ht="12.75" customHeight="1">
      <c r="B183" s="113"/>
      <c r="C183" s="114"/>
      <c r="D183" s="114"/>
      <c r="E183" s="114"/>
      <c r="F183" s="50"/>
      <c r="G183" s="50"/>
      <c r="H183" s="115"/>
      <c r="M183" s="79"/>
      <c r="O183" s="221"/>
      <c r="P183" s="221"/>
      <c r="Q183" s="221"/>
      <c r="R183" s="221"/>
      <c r="T183" s="221"/>
      <c r="U183" s="221"/>
      <c r="V183" s="221"/>
      <c r="W183" s="221"/>
      <c r="Y183" s="221"/>
      <c r="Z183" s="221"/>
      <c r="AA183" s="221"/>
      <c r="AB183" s="221"/>
      <c r="AD183" s="79"/>
    </row>
    <row r="184" spans="2:30" ht="12.75" customHeight="1">
      <c r="B184" s="113" t="s">
        <v>20</v>
      </c>
      <c r="C184" s="114">
        <f t="shared" si="16"/>
        <v>0.144</v>
      </c>
      <c r="D184" s="114">
        <v>0.12</v>
      </c>
      <c r="E184" s="114">
        <f t="shared" si="17"/>
        <v>0.09</v>
      </c>
      <c r="F184" s="50">
        <v>0.008333333333333333</v>
      </c>
      <c r="G184" s="50">
        <v>0.0016666666666666666</v>
      </c>
      <c r="H184" s="115">
        <v>4</v>
      </c>
      <c r="M184" s="79"/>
      <c r="O184" s="221"/>
      <c r="P184" s="221"/>
      <c r="Q184" s="221"/>
      <c r="R184" s="221"/>
      <c r="T184" s="221"/>
      <c r="U184" s="221"/>
      <c r="V184" s="221"/>
      <c r="W184" s="221"/>
      <c r="Y184" s="221"/>
      <c r="Z184" s="221"/>
      <c r="AA184" s="221"/>
      <c r="AB184" s="221"/>
      <c r="AD184" s="79"/>
    </row>
    <row r="185" spans="2:30" ht="12.75" customHeight="1">
      <c r="B185" s="113" t="s">
        <v>21</v>
      </c>
      <c r="C185" s="114">
        <f t="shared" si="16"/>
        <v>0.036</v>
      </c>
      <c r="D185" s="114">
        <v>0.03</v>
      </c>
      <c r="E185" s="114">
        <f t="shared" si="17"/>
        <v>0.0225</v>
      </c>
      <c r="F185" s="50">
        <v>0.0016666666666666666</v>
      </c>
      <c r="G185" s="50">
        <v>0</v>
      </c>
      <c r="H185" s="115">
        <v>4</v>
      </c>
      <c r="M185" s="79"/>
      <c r="O185" s="221"/>
      <c r="P185" s="221"/>
      <c r="Q185" s="221"/>
      <c r="R185" s="221"/>
      <c r="T185" s="221"/>
      <c r="U185" s="221"/>
      <c r="V185" s="221"/>
      <c r="W185" s="221"/>
      <c r="Y185" s="221"/>
      <c r="Z185" s="221"/>
      <c r="AA185" s="221"/>
      <c r="AB185" s="221"/>
      <c r="AD185" s="79"/>
    </row>
    <row r="186" spans="2:30" ht="12.75" customHeight="1">
      <c r="B186" s="113" t="s">
        <v>22</v>
      </c>
      <c r="C186" s="114">
        <f t="shared" si="16"/>
        <v>0.036</v>
      </c>
      <c r="D186" s="114">
        <v>0.03</v>
      </c>
      <c r="E186" s="114">
        <f t="shared" si="17"/>
        <v>0.0225</v>
      </c>
      <c r="F186" s="50">
        <v>0.0016666666666666666</v>
      </c>
      <c r="G186" s="50">
        <v>0</v>
      </c>
      <c r="H186" s="115">
        <v>4</v>
      </c>
      <c r="M186" s="79"/>
      <c r="O186" s="221"/>
      <c r="P186" s="221"/>
      <c r="Q186" s="221"/>
      <c r="R186" s="221"/>
      <c r="T186" s="221"/>
      <c r="U186" s="221"/>
      <c r="V186" s="221"/>
      <c r="W186" s="221"/>
      <c r="Y186" s="221"/>
      <c r="Z186" s="221"/>
      <c r="AA186" s="221"/>
      <c r="AB186" s="221"/>
      <c r="AD186" s="79"/>
    </row>
    <row r="187" spans="2:30" ht="12.75" customHeight="1">
      <c r="B187" s="113" t="s">
        <v>11</v>
      </c>
      <c r="C187" s="114">
        <f>+E187*1.6</f>
        <v>0.036</v>
      </c>
      <c r="D187" s="114">
        <v>0.03</v>
      </c>
      <c r="E187" s="114">
        <f>D187*0.75</f>
        <v>0.0225</v>
      </c>
      <c r="F187" s="50">
        <v>0.0016666666666666666</v>
      </c>
      <c r="G187" s="50">
        <v>0</v>
      </c>
      <c r="H187" s="115">
        <v>4</v>
      </c>
      <c r="M187" s="79"/>
      <c r="O187" s="221"/>
      <c r="P187" s="221"/>
      <c r="Q187" s="221"/>
      <c r="R187" s="221"/>
      <c r="T187" s="221"/>
      <c r="U187" s="221"/>
      <c r="V187" s="221"/>
      <c r="W187" s="221"/>
      <c r="Y187" s="221"/>
      <c r="Z187" s="221"/>
      <c r="AA187" s="221"/>
      <c r="AB187" s="221"/>
      <c r="AD187" s="79"/>
    </row>
    <row r="188" spans="2:30" ht="12.75" customHeight="1">
      <c r="B188" s="113" t="s">
        <v>12</v>
      </c>
      <c r="C188" s="114">
        <f>+E188*1.6</f>
        <v>0.036</v>
      </c>
      <c r="D188" s="114">
        <v>0.03</v>
      </c>
      <c r="E188" s="114">
        <f>D188*0.75</f>
        <v>0.0225</v>
      </c>
      <c r="F188" s="50">
        <v>0.0016666666666666666</v>
      </c>
      <c r="G188" s="50">
        <v>0</v>
      </c>
      <c r="H188" s="115">
        <v>4</v>
      </c>
      <c r="M188" s="79"/>
      <c r="O188" s="221"/>
      <c r="P188" s="221"/>
      <c r="Q188" s="221"/>
      <c r="R188" s="221"/>
      <c r="T188" s="221"/>
      <c r="U188" s="221"/>
      <c r="V188" s="221"/>
      <c r="W188" s="221"/>
      <c r="Y188" s="221"/>
      <c r="Z188" s="221"/>
      <c r="AA188" s="221"/>
      <c r="AB188" s="221"/>
      <c r="AD188" s="79"/>
    </row>
    <row r="189" spans="2:30" ht="12.75" customHeight="1">
      <c r="B189" s="113" t="s">
        <v>13</v>
      </c>
      <c r="C189" s="114">
        <f>+E189*1.6</f>
        <v>0.036</v>
      </c>
      <c r="D189" s="114">
        <v>0.03</v>
      </c>
      <c r="E189" s="114">
        <f>D189*0.75</f>
        <v>0.0225</v>
      </c>
      <c r="F189" s="50">
        <v>0.0016666666666666666</v>
      </c>
      <c r="G189" s="50">
        <v>0</v>
      </c>
      <c r="H189" s="115">
        <v>4</v>
      </c>
      <c r="M189" s="79"/>
      <c r="O189" s="221"/>
      <c r="P189" s="221"/>
      <c r="Q189" s="221"/>
      <c r="R189" s="221"/>
      <c r="T189" s="221"/>
      <c r="U189" s="221"/>
      <c r="V189" s="221"/>
      <c r="W189" s="221"/>
      <c r="Y189" s="221"/>
      <c r="Z189" s="221"/>
      <c r="AA189" s="221"/>
      <c r="AB189" s="221"/>
      <c r="AD189" s="79"/>
    </row>
    <row r="190" spans="2:30" ht="12.75" customHeight="1">
      <c r="B190" s="129" t="s">
        <v>23</v>
      </c>
      <c r="C190" s="130">
        <f>SUM(C177:C189)</f>
        <v>2.7720000000000007</v>
      </c>
      <c r="D190" s="130">
        <f>SUM(D177:D189)</f>
        <v>2.309999999999999</v>
      </c>
      <c r="E190" s="130">
        <f>SUM(E177:E189)</f>
        <v>1.7325000000000002</v>
      </c>
      <c r="F190" s="117"/>
      <c r="G190" s="117"/>
      <c r="H190" s="117"/>
      <c r="O190" s="221"/>
      <c r="P190" s="221"/>
      <c r="Q190" s="221"/>
      <c r="R190" s="221"/>
      <c r="T190" s="221"/>
      <c r="U190" s="221"/>
      <c r="V190" s="221"/>
      <c r="W190" s="221"/>
      <c r="Y190" s="221"/>
      <c r="Z190" s="221"/>
      <c r="AA190" s="221"/>
      <c r="AB190" s="221"/>
      <c r="AD190" s="79"/>
    </row>
    <row r="191" spans="2:30" ht="12.75" customHeight="1">
      <c r="B191" s="225"/>
      <c r="C191" s="226"/>
      <c r="D191" s="226"/>
      <c r="E191" s="226"/>
      <c r="F191" s="227"/>
      <c r="G191" s="227"/>
      <c r="H191" s="227"/>
      <c r="O191" s="221"/>
      <c r="P191" s="221"/>
      <c r="Q191" s="221"/>
      <c r="R191" s="221"/>
      <c r="T191" s="221"/>
      <c r="U191" s="221"/>
      <c r="V191" s="221"/>
      <c r="W191" s="221"/>
      <c r="Y191" s="221"/>
      <c r="Z191" s="221"/>
      <c r="AA191" s="221"/>
      <c r="AB191" s="221"/>
      <c r="AD191" s="79"/>
    </row>
    <row r="192" spans="2:8" ht="15.75" customHeight="1">
      <c r="B192" s="31" t="s">
        <v>192</v>
      </c>
      <c r="C192" s="53"/>
      <c r="D192" s="53"/>
      <c r="E192" s="53"/>
      <c r="F192" s="53"/>
      <c r="G192" s="53"/>
      <c r="H192" s="53"/>
    </row>
    <row r="193" spans="2:8" ht="12.75" customHeight="1">
      <c r="B193" s="34" t="s">
        <v>48</v>
      </c>
      <c r="C193" s="53"/>
      <c r="D193" s="53"/>
      <c r="E193" s="53"/>
      <c r="F193" s="53"/>
      <c r="G193" s="53"/>
      <c r="H193" s="53"/>
    </row>
    <row r="194" spans="2:8" ht="12.75" customHeight="1">
      <c r="B194" s="92" t="s">
        <v>142</v>
      </c>
      <c r="C194" s="52"/>
      <c r="D194" s="52"/>
      <c r="E194" s="52"/>
      <c r="F194" s="52"/>
      <c r="G194" s="52"/>
      <c r="H194" s="52"/>
    </row>
    <row r="195" spans="2:8" ht="25.5">
      <c r="B195" s="295" t="s">
        <v>0</v>
      </c>
      <c r="C195" s="296" t="s">
        <v>1</v>
      </c>
      <c r="D195" s="296"/>
      <c r="E195" s="296"/>
      <c r="F195" s="296" t="s">
        <v>2</v>
      </c>
      <c r="G195" s="296"/>
      <c r="H195" s="38" t="s">
        <v>3</v>
      </c>
    </row>
    <row r="196" spans="2:8" ht="12.75">
      <c r="B196" s="295"/>
      <c r="C196" s="320" t="s">
        <v>4</v>
      </c>
      <c r="D196" s="321"/>
      <c r="E196" s="322"/>
      <c r="F196" s="320" t="s">
        <v>5</v>
      </c>
      <c r="G196" s="321"/>
      <c r="H196" s="318" t="s">
        <v>6</v>
      </c>
    </row>
    <row r="197" spans="2:8" ht="12.75">
      <c r="B197" s="295"/>
      <c r="C197" s="39" t="s">
        <v>7</v>
      </c>
      <c r="D197" s="39" t="s">
        <v>8</v>
      </c>
      <c r="E197" s="39" t="s">
        <v>9</v>
      </c>
      <c r="F197" s="39" t="s">
        <v>10</v>
      </c>
      <c r="G197" s="40" t="s">
        <v>9</v>
      </c>
      <c r="H197" s="319"/>
    </row>
    <row r="198" spans="2:27" ht="12.75" customHeight="1">
      <c r="B198" s="113" t="s">
        <v>14</v>
      </c>
      <c r="C198" s="114">
        <f aca="true" t="shared" si="18" ref="C198:C207">+E198*1.6</f>
        <v>0.54</v>
      </c>
      <c r="D198" s="114">
        <v>0.45</v>
      </c>
      <c r="E198" s="114">
        <f aca="true" t="shared" si="19" ref="E198:E207">D198*0.75</f>
        <v>0.3375</v>
      </c>
      <c r="F198" s="50">
        <v>0.03</v>
      </c>
      <c r="G198" s="50">
        <v>0.01</v>
      </c>
      <c r="H198" s="115">
        <v>4</v>
      </c>
      <c r="M198" s="79"/>
      <c r="O198" s="79"/>
      <c r="P198" s="79"/>
      <c r="Q198" s="221"/>
      <c r="S198" s="79"/>
      <c r="T198" s="79"/>
      <c r="U198" s="221"/>
      <c r="W198" s="79"/>
      <c r="X198" s="79"/>
      <c r="Y198" s="221"/>
      <c r="AA198" s="79"/>
    </row>
    <row r="199" spans="2:27" ht="12.75" customHeight="1">
      <c r="B199" s="113" t="s">
        <v>15</v>
      </c>
      <c r="C199" s="114">
        <f t="shared" si="18"/>
        <v>0.6600000000000001</v>
      </c>
      <c r="D199" s="114">
        <v>0.55</v>
      </c>
      <c r="E199" s="114">
        <f t="shared" si="19"/>
        <v>0.41250000000000003</v>
      </c>
      <c r="F199" s="50">
        <v>0.035</v>
      </c>
      <c r="G199" s="50">
        <v>0.01</v>
      </c>
      <c r="H199" s="115">
        <v>4</v>
      </c>
      <c r="M199" s="79"/>
      <c r="O199" s="79"/>
      <c r="P199" s="79"/>
      <c r="Q199" s="221"/>
      <c r="S199" s="79"/>
      <c r="T199" s="79"/>
      <c r="U199" s="221"/>
      <c r="W199" s="79"/>
      <c r="X199" s="79"/>
      <c r="Y199" s="221"/>
      <c r="AA199" s="79"/>
    </row>
    <row r="200" spans="2:27" ht="12.75" customHeight="1">
      <c r="B200" s="113" t="s">
        <v>16</v>
      </c>
      <c r="C200" s="114">
        <f t="shared" si="18"/>
        <v>0.72</v>
      </c>
      <c r="D200" s="114">
        <v>0.6</v>
      </c>
      <c r="E200" s="114">
        <f t="shared" si="19"/>
        <v>0.44999999999999996</v>
      </c>
      <c r="F200" s="50">
        <v>0.04</v>
      </c>
      <c r="G200" s="50">
        <v>0.01</v>
      </c>
      <c r="H200" s="115">
        <v>4</v>
      </c>
      <c r="M200" s="79"/>
      <c r="O200" s="79"/>
      <c r="P200" s="79"/>
      <c r="Q200" s="221"/>
      <c r="S200" s="79"/>
      <c r="T200" s="79"/>
      <c r="U200" s="221"/>
      <c r="W200" s="79"/>
      <c r="X200" s="79"/>
      <c r="Y200" s="221"/>
      <c r="AA200" s="79"/>
    </row>
    <row r="201" spans="2:27" ht="12.75" customHeight="1">
      <c r="B201" s="113" t="s">
        <v>17</v>
      </c>
      <c r="C201" s="114">
        <f t="shared" si="18"/>
        <v>0.9</v>
      </c>
      <c r="D201" s="114">
        <v>0.75</v>
      </c>
      <c r="E201" s="114">
        <f t="shared" si="19"/>
        <v>0.5625</v>
      </c>
      <c r="F201" s="50">
        <v>0.05</v>
      </c>
      <c r="G201" s="50">
        <v>0.015</v>
      </c>
      <c r="H201" s="115">
        <v>4</v>
      </c>
      <c r="M201" s="79"/>
      <c r="O201" s="79"/>
      <c r="P201" s="79"/>
      <c r="Q201" s="221"/>
      <c r="S201" s="79"/>
      <c r="T201" s="79"/>
      <c r="U201" s="221"/>
      <c r="W201" s="79"/>
      <c r="X201" s="79"/>
      <c r="Y201" s="221"/>
      <c r="AA201" s="79"/>
    </row>
    <row r="202" spans="2:27" ht="12.75" customHeight="1">
      <c r="B202" s="113" t="s">
        <v>18</v>
      </c>
      <c r="C202" s="114">
        <f t="shared" si="18"/>
        <v>0.6600000000000001</v>
      </c>
      <c r="D202" s="114">
        <v>0.55</v>
      </c>
      <c r="E202" s="114">
        <f t="shared" si="19"/>
        <v>0.41250000000000003</v>
      </c>
      <c r="F202" s="50">
        <v>0.035</v>
      </c>
      <c r="G202" s="50">
        <v>0.01</v>
      </c>
      <c r="H202" s="115">
        <v>4</v>
      </c>
      <c r="M202" s="79"/>
      <c r="O202" s="79"/>
      <c r="P202" s="79"/>
      <c r="Q202" s="221"/>
      <c r="S202" s="79"/>
      <c r="T202" s="79"/>
      <c r="U202" s="221"/>
      <c r="W202" s="79"/>
      <c r="X202" s="79"/>
      <c r="Y202" s="221"/>
      <c r="AA202" s="79"/>
    </row>
    <row r="203" spans="2:27" ht="12.75" customHeight="1">
      <c r="B203" s="113" t="s">
        <v>19</v>
      </c>
      <c r="C203" s="114">
        <f t="shared" si="18"/>
        <v>0.54</v>
      </c>
      <c r="D203" s="114">
        <v>0.45</v>
      </c>
      <c r="E203" s="114">
        <f t="shared" si="19"/>
        <v>0.3375</v>
      </c>
      <c r="F203" s="50">
        <v>0.03</v>
      </c>
      <c r="G203" s="50">
        <v>0.01</v>
      </c>
      <c r="H203" s="115">
        <v>4</v>
      </c>
      <c r="M203" s="79"/>
      <c r="O203" s="79"/>
      <c r="P203" s="79"/>
      <c r="Q203" s="221"/>
      <c r="S203" s="79"/>
      <c r="T203" s="79"/>
      <c r="U203" s="221"/>
      <c r="W203" s="79"/>
      <c r="X203" s="79"/>
      <c r="Y203" s="221"/>
      <c r="AA203" s="79"/>
    </row>
    <row r="204" spans="2:27" ht="12.75" customHeight="1">
      <c r="B204" s="113"/>
      <c r="C204" s="114"/>
      <c r="D204" s="114"/>
      <c r="E204" s="114"/>
      <c r="F204" s="50"/>
      <c r="G204" s="50"/>
      <c r="H204" s="115"/>
      <c r="M204" s="79"/>
      <c r="O204" s="79"/>
      <c r="P204" s="79"/>
      <c r="Q204" s="221"/>
      <c r="S204" s="79"/>
      <c r="T204" s="79"/>
      <c r="U204" s="221"/>
      <c r="W204" s="79"/>
      <c r="X204" s="79"/>
      <c r="Y204" s="221"/>
      <c r="AA204" s="79"/>
    </row>
    <row r="205" spans="2:27" ht="12.75" customHeight="1">
      <c r="B205" s="113" t="s">
        <v>20</v>
      </c>
      <c r="C205" s="114">
        <f t="shared" si="18"/>
        <v>0.24000000000000005</v>
      </c>
      <c r="D205" s="114">
        <v>0.2</v>
      </c>
      <c r="E205" s="114">
        <f t="shared" si="19"/>
        <v>0.15000000000000002</v>
      </c>
      <c r="F205" s="50">
        <v>0.015</v>
      </c>
      <c r="G205" s="50">
        <v>0.005</v>
      </c>
      <c r="H205" s="115">
        <v>4</v>
      </c>
      <c r="M205" s="79"/>
      <c r="O205" s="79"/>
      <c r="P205" s="79"/>
      <c r="Q205" s="221"/>
      <c r="S205" s="79"/>
      <c r="T205" s="79"/>
      <c r="U205" s="221"/>
      <c r="W205" s="79"/>
      <c r="X205" s="79"/>
      <c r="Y205" s="221"/>
      <c r="AA205" s="79"/>
    </row>
    <row r="206" spans="2:27" ht="12.75" customHeight="1">
      <c r="B206" s="113" t="s">
        <v>21</v>
      </c>
      <c r="C206" s="114">
        <f t="shared" si="18"/>
        <v>0.06000000000000001</v>
      </c>
      <c r="D206" s="114">
        <v>0.05</v>
      </c>
      <c r="E206" s="114">
        <f t="shared" si="19"/>
        <v>0.037500000000000006</v>
      </c>
      <c r="F206" s="50">
        <v>0.005</v>
      </c>
      <c r="G206" s="50">
        <v>0</v>
      </c>
      <c r="H206" s="115">
        <v>4</v>
      </c>
      <c r="M206" s="79"/>
      <c r="O206" s="79"/>
      <c r="P206" s="79"/>
      <c r="Q206" s="221"/>
      <c r="S206" s="79"/>
      <c r="T206" s="79"/>
      <c r="U206" s="221"/>
      <c r="W206" s="79"/>
      <c r="X206" s="79"/>
      <c r="Y206" s="221"/>
      <c r="AA206" s="79"/>
    </row>
    <row r="207" spans="2:27" ht="12.75" customHeight="1">
      <c r="B207" s="113" t="s">
        <v>22</v>
      </c>
      <c r="C207" s="114">
        <f t="shared" si="18"/>
        <v>0.06000000000000001</v>
      </c>
      <c r="D207" s="114">
        <v>0.05</v>
      </c>
      <c r="E207" s="114">
        <f t="shared" si="19"/>
        <v>0.037500000000000006</v>
      </c>
      <c r="F207" s="50">
        <v>0.005</v>
      </c>
      <c r="G207" s="50">
        <v>0</v>
      </c>
      <c r="H207" s="115">
        <v>4</v>
      </c>
      <c r="M207" s="79"/>
      <c r="O207" s="79"/>
      <c r="P207" s="79"/>
      <c r="Q207" s="221"/>
      <c r="S207" s="79"/>
      <c r="T207" s="79"/>
      <c r="U207" s="221"/>
      <c r="W207" s="79"/>
      <c r="X207" s="79"/>
      <c r="Y207" s="221"/>
      <c r="AA207" s="79"/>
    </row>
    <row r="208" spans="2:27" ht="12.75" customHeight="1">
      <c r="B208" s="113" t="s">
        <v>11</v>
      </c>
      <c r="C208" s="114">
        <f>+E208*1.6</f>
        <v>0.06000000000000001</v>
      </c>
      <c r="D208" s="114">
        <v>0.05</v>
      </c>
      <c r="E208" s="114">
        <f>D208*0.75</f>
        <v>0.037500000000000006</v>
      </c>
      <c r="F208" s="50">
        <v>0.005</v>
      </c>
      <c r="G208" s="50">
        <v>0</v>
      </c>
      <c r="H208" s="115">
        <v>4</v>
      </c>
      <c r="M208" s="79"/>
      <c r="O208" s="79"/>
      <c r="P208" s="79"/>
      <c r="Q208" s="221"/>
      <c r="S208" s="79"/>
      <c r="T208" s="79"/>
      <c r="U208" s="221"/>
      <c r="W208" s="79"/>
      <c r="X208" s="79"/>
      <c r="Y208" s="221"/>
      <c r="AA208" s="79"/>
    </row>
    <row r="209" spans="2:27" ht="12.75" customHeight="1">
      <c r="B209" s="113" t="s">
        <v>12</v>
      </c>
      <c r="C209" s="114">
        <f>+E209*1.6</f>
        <v>0.06000000000000001</v>
      </c>
      <c r="D209" s="114">
        <v>0.05</v>
      </c>
      <c r="E209" s="114">
        <f>D209*0.75</f>
        <v>0.037500000000000006</v>
      </c>
      <c r="F209" s="50">
        <v>0.005</v>
      </c>
      <c r="G209" s="50">
        <v>0</v>
      </c>
      <c r="H209" s="115">
        <v>4</v>
      </c>
      <c r="M209" s="79"/>
      <c r="O209" s="79"/>
      <c r="P209" s="79"/>
      <c r="Q209" s="221"/>
      <c r="S209" s="79"/>
      <c r="T209" s="79"/>
      <c r="U209" s="221"/>
      <c r="W209" s="79"/>
      <c r="X209" s="79"/>
      <c r="Y209" s="221"/>
      <c r="AA209" s="79"/>
    </row>
    <row r="210" spans="2:27" ht="12.75" customHeight="1">
      <c r="B210" s="113" t="s">
        <v>13</v>
      </c>
      <c r="C210" s="114">
        <f>+E210*1.6</f>
        <v>0.06000000000000001</v>
      </c>
      <c r="D210" s="114">
        <v>0.05</v>
      </c>
      <c r="E210" s="114">
        <f>D210*0.75</f>
        <v>0.037500000000000006</v>
      </c>
      <c r="F210" s="50">
        <v>0.005</v>
      </c>
      <c r="G210" s="50">
        <v>0</v>
      </c>
      <c r="H210" s="115">
        <v>4</v>
      </c>
      <c r="M210" s="79"/>
      <c r="O210" s="79"/>
      <c r="P210" s="79"/>
      <c r="Q210" s="221"/>
      <c r="S210" s="79"/>
      <c r="T210" s="79"/>
      <c r="U210" s="221"/>
      <c r="W210" s="79"/>
      <c r="X210" s="79"/>
      <c r="Y210" s="221"/>
      <c r="AA210" s="79"/>
    </row>
    <row r="211" spans="2:27" ht="12.75" customHeight="1">
      <c r="B211" s="129" t="s">
        <v>23</v>
      </c>
      <c r="C211" s="130">
        <f>SUM(C198:C210)</f>
        <v>4.559999999999999</v>
      </c>
      <c r="D211" s="130">
        <f>SUM(D198:D210)</f>
        <v>3.8</v>
      </c>
      <c r="E211" s="130">
        <f>SUM(E198:E210)</f>
        <v>2.85</v>
      </c>
      <c r="F211" s="117"/>
      <c r="G211" s="117"/>
      <c r="H211" s="117"/>
      <c r="O211" s="221"/>
      <c r="P211" s="221"/>
      <c r="Q211" s="221"/>
      <c r="S211" s="221"/>
      <c r="T211" s="221"/>
      <c r="U211" s="221"/>
      <c r="W211" s="221"/>
      <c r="X211" s="221"/>
      <c r="Y211" s="221"/>
      <c r="AA211" s="79"/>
    </row>
    <row r="212" spans="2:27" ht="12.75" customHeight="1">
      <c r="B212" s="225"/>
      <c r="C212" s="226"/>
      <c r="D212" s="226"/>
      <c r="E212" s="226"/>
      <c r="F212" s="227"/>
      <c r="G212" s="227"/>
      <c r="H212" s="227"/>
      <c r="O212" s="221"/>
      <c r="P212" s="221"/>
      <c r="Q212" s="221"/>
      <c r="S212" s="221"/>
      <c r="T212" s="221"/>
      <c r="U212" s="221"/>
      <c r="W212" s="221"/>
      <c r="X212" s="221"/>
      <c r="Y212" s="221"/>
      <c r="AA212" s="79"/>
    </row>
    <row r="213" spans="2:27" ht="15.75" customHeight="1">
      <c r="B213" s="31" t="s">
        <v>192</v>
      </c>
      <c r="C213" s="53"/>
      <c r="D213" s="53"/>
      <c r="E213" s="53"/>
      <c r="F213" s="53"/>
      <c r="G213" s="53"/>
      <c r="H213" s="53"/>
      <c r="O213" s="221"/>
      <c r="P213" s="221"/>
      <c r="Q213" s="221"/>
      <c r="S213" s="221"/>
      <c r="T213" s="221"/>
      <c r="U213" s="221"/>
      <c r="W213" s="221"/>
      <c r="X213" s="221"/>
      <c r="Y213" s="221"/>
      <c r="AA213" s="79"/>
    </row>
    <row r="214" spans="2:27" ht="12.75" customHeight="1">
      <c r="B214" s="34" t="s">
        <v>48</v>
      </c>
      <c r="C214" s="53"/>
      <c r="D214" s="53"/>
      <c r="E214" s="53"/>
      <c r="F214" s="53"/>
      <c r="G214" s="53"/>
      <c r="H214" s="53"/>
      <c r="O214" s="221"/>
      <c r="P214" s="221"/>
      <c r="Q214" s="221"/>
      <c r="S214" s="221"/>
      <c r="T214" s="221"/>
      <c r="U214" s="221"/>
      <c r="W214" s="221"/>
      <c r="X214" s="221"/>
      <c r="Y214" s="221"/>
      <c r="AA214" s="79"/>
    </row>
    <row r="215" spans="2:27" ht="12.75" customHeight="1">
      <c r="B215" s="92" t="s">
        <v>143</v>
      </c>
      <c r="C215" s="52"/>
      <c r="D215" s="52"/>
      <c r="E215" s="52"/>
      <c r="F215" s="52"/>
      <c r="G215" s="52"/>
      <c r="H215" s="52"/>
      <c r="O215" s="221"/>
      <c r="P215" s="221"/>
      <c r="Q215" s="221"/>
      <c r="S215" s="221"/>
      <c r="T215" s="221"/>
      <c r="U215" s="221"/>
      <c r="W215" s="221"/>
      <c r="X215" s="221"/>
      <c r="Y215" s="221"/>
      <c r="AA215" s="79"/>
    </row>
    <row r="216" spans="2:27" ht="25.5" customHeight="1">
      <c r="B216" s="295" t="s">
        <v>0</v>
      </c>
      <c r="C216" s="296" t="s">
        <v>1</v>
      </c>
      <c r="D216" s="296"/>
      <c r="E216" s="296"/>
      <c r="F216" s="296" t="s">
        <v>2</v>
      </c>
      <c r="G216" s="296"/>
      <c r="H216" s="38" t="s">
        <v>3</v>
      </c>
      <c r="O216" s="221"/>
      <c r="P216" s="221"/>
      <c r="Q216" s="221"/>
      <c r="S216" s="221"/>
      <c r="T216" s="221"/>
      <c r="U216" s="221"/>
      <c r="W216" s="221"/>
      <c r="X216" s="221"/>
      <c r="Y216" s="221"/>
      <c r="AA216" s="79"/>
    </row>
    <row r="217" spans="2:27" ht="12.75" customHeight="1">
      <c r="B217" s="295"/>
      <c r="C217" s="320" t="s">
        <v>4</v>
      </c>
      <c r="D217" s="321"/>
      <c r="E217" s="322"/>
      <c r="F217" s="320" t="s">
        <v>5</v>
      </c>
      <c r="G217" s="321"/>
      <c r="H217" s="318" t="s">
        <v>6</v>
      </c>
      <c r="O217" s="221"/>
      <c r="P217" s="221"/>
      <c r="Q217" s="221"/>
      <c r="S217" s="221"/>
      <c r="T217" s="221"/>
      <c r="U217" s="221"/>
      <c r="W217" s="221"/>
      <c r="X217" s="221"/>
      <c r="Y217" s="221"/>
      <c r="AA217" s="79"/>
    </row>
    <row r="218" spans="2:27" ht="12.75" customHeight="1">
      <c r="B218" s="295"/>
      <c r="C218" s="39" t="s">
        <v>7</v>
      </c>
      <c r="D218" s="39" t="s">
        <v>8</v>
      </c>
      <c r="E218" s="39" t="s">
        <v>9</v>
      </c>
      <c r="F218" s="39" t="s">
        <v>10</v>
      </c>
      <c r="G218" s="40" t="s">
        <v>9</v>
      </c>
      <c r="H218" s="319"/>
      <c r="O218" s="221"/>
      <c r="P218" s="221"/>
      <c r="Q218" s="221"/>
      <c r="S218" s="221"/>
      <c r="T218" s="221"/>
      <c r="U218" s="221"/>
      <c r="W218" s="221"/>
      <c r="X218" s="221"/>
      <c r="Y218" s="221"/>
      <c r="AA218" s="79"/>
    </row>
    <row r="219" spans="2:27" ht="12.75" customHeight="1">
      <c r="B219" s="113" t="s">
        <v>14</v>
      </c>
      <c r="C219" s="114">
        <f aca="true" t="shared" si="20" ref="C219:C228">+E219*1.6</f>
        <v>0.54</v>
      </c>
      <c r="D219" s="114">
        <v>0.45</v>
      </c>
      <c r="E219" s="114">
        <f aca="true" t="shared" si="21" ref="E219:E228">D219*0.75</f>
        <v>0.3375</v>
      </c>
      <c r="F219" s="50">
        <v>0.03</v>
      </c>
      <c r="G219" s="50">
        <v>0.01</v>
      </c>
      <c r="H219" s="115">
        <v>4</v>
      </c>
      <c r="M219" s="79"/>
      <c r="O219" s="221"/>
      <c r="P219" s="221"/>
      <c r="Q219" s="221"/>
      <c r="S219" s="221"/>
      <c r="T219" s="221"/>
      <c r="U219" s="221"/>
      <c r="W219" s="221"/>
      <c r="X219" s="221"/>
      <c r="Y219" s="221"/>
      <c r="AA219" s="79"/>
    </row>
    <row r="220" spans="2:27" ht="12.75" customHeight="1">
      <c r="B220" s="113" t="s">
        <v>15</v>
      </c>
      <c r="C220" s="114">
        <f t="shared" si="20"/>
        <v>0.6600000000000001</v>
      </c>
      <c r="D220" s="114">
        <v>0.55</v>
      </c>
      <c r="E220" s="114">
        <f t="shared" si="21"/>
        <v>0.41250000000000003</v>
      </c>
      <c r="F220" s="50">
        <v>0.035</v>
      </c>
      <c r="G220" s="50">
        <v>0.01</v>
      </c>
      <c r="H220" s="115">
        <v>4</v>
      </c>
      <c r="M220" s="79"/>
      <c r="O220" s="221"/>
      <c r="P220" s="221"/>
      <c r="Q220" s="221"/>
      <c r="S220" s="221"/>
      <c r="T220" s="221"/>
      <c r="U220" s="221"/>
      <c r="W220" s="221"/>
      <c r="X220" s="221"/>
      <c r="Y220" s="221"/>
      <c r="AA220" s="79"/>
    </row>
    <row r="221" spans="2:27" ht="12.75" customHeight="1">
      <c r="B221" s="113" t="s">
        <v>16</v>
      </c>
      <c r="C221" s="114">
        <f t="shared" si="20"/>
        <v>0.72</v>
      </c>
      <c r="D221" s="114">
        <v>0.6</v>
      </c>
      <c r="E221" s="114">
        <f t="shared" si="21"/>
        <v>0.44999999999999996</v>
      </c>
      <c r="F221" s="50">
        <v>0.04</v>
      </c>
      <c r="G221" s="50">
        <v>0.01</v>
      </c>
      <c r="H221" s="115">
        <v>4</v>
      </c>
      <c r="M221" s="79"/>
      <c r="O221" s="221"/>
      <c r="P221" s="221"/>
      <c r="Q221" s="221"/>
      <c r="S221" s="221"/>
      <c r="T221" s="221"/>
      <c r="U221" s="221"/>
      <c r="W221" s="221"/>
      <c r="X221" s="221"/>
      <c r="Y221" s="221"/>
      <c r="AA221" s="79"/>
    </row>
    <row r="222" spans="2:27" ht="12.75" customHeight="1">
      <c r="B222" s="113" t="s">
        <v>17</v>
      </c>
      <c r="C222" s="114">
        <f t="shared" si="20"/>
        <v>0.9</v>
      </c>
      <c r="D222" s="114">
        <v>0.75</v>
      </c>
      <c r="E222" s="114">
        <f t="shared" si="21"/>
        <v>0.5625</v>
      </c>
      <c r="F222" s="50">
        <v>0.05</v>
      </c>
      <c r="G222" s="50">
        <v>0.015</v>
      </c>
      <c r="H222" s="115">
        <v>4</v>
      </c>
      <c r="M222" s="79"/>
      <c r="O222" s="221"/>
      <c r="P222" s="221"/>
      <c r="Q222" s="221"/>
      <c r="S222" s="221"/>
      <c r="T222" s="221"/>
      <c r="U222" s="221"/>
      <c r="W222" s="221"/>
      <c r="X222" s="221"/>
      <c r="Y222" s="221"/>
      <c r="AA222" s="79"/>
    </row>
    <row r="223" spans="2:27" ht="12.75" customHeight="1">
      <c r="B223" s="113" t="s">
        <v>18</v>
      </c>
      <c r="C223" s="114">
        <f t="shared" si="20"/>
        <v>0.6600000000000001</v>
      </c>
      <c r="D223" s="114">
        <v>0.55</v>
      </c>
      <c r="E223" s="114">
        <f t="shared" si="21"/>
        <v>0.41250000000000003</v>
      </c>
      <c r="F223" s="50">
        <v>0.035</v>
      </c>
      <c r="G223" s="50">
        <v>0.01</v>
      </c>
      <c r="H223" s="115">
        <v>4</v>
      </c>
      <c r="M223" s="79"/>
      <c r="O223" s="221"/>
      <c r="P223" s="221"/>
      <c r="Q223" s="221"/>
      <c r="S223" s="221"/>
      <c r="T223" s="221"/>
      <c r="U223" s="221"/>
      <c r="W223" s="221"/>
      <c r="X223" s="221"/>
      <c r="Y223" s="221"/>
      <c r="AA223" s="79"/>
    </row>
    <row r="224" spans="2:27" ht="12.75" customHeight="1">
      <c r="B224" s="113" t="s">
        <v>19</v>
      </c>
      <c r="C224" s="114">
        <f t="shared" si="20"/>
        <v>0.54</v>
      </c>
      <c r="D224" s="114">
        <v>0.45</v>
      </c>
      <c r="E224" s="114">
        <f t="shared" si="21"/>
        <v>0.3375</v>
      </c>
      <c r="F224" s="50">
        <v>0.03</v>
      </c>
      <c r="G224" s="50">
        <v>0.01</v>
      </c>
      <c r="H224" s="115">
        <v>4</v>
      </c>
      <c r="M224" s="79"/>
      <c r="O224" s="221"/>
      <c r="P224" s="221"/>
      <c r="Q224" s="221"/>
      <c r="S224" s="221"/>
      <c r="T224" s="221"/>
      <c r="U224" s="221"/>
      <c r="W224" s="221"/>
      <c r="X224" s="221"/>
      <c r="Y224" s="221"/>
      <c r="AA224" s="79"/>
    </row>
    <row r="225" spans="2:27" ht="12.75" customHeight="1">
      <c r="B225" s="113"/>
      <c r="C225" s="114"/>
      <c r="D225" s="114"/>
      <c r="E225" s="114"/>
      <c r="F225" s="50"/>
      <c r="G225" s="50"/>
      <c r="H225" s="115"/>
      <c r="M225" s="79"/>
      <c r="O225" s="221"/>
      <c r="P225" s="221"/>
      <c r="Q225" s="221"/>
      <c r="S225" s="221"/>
      <c r="T225" s="221"/>
      <c r="U225" s="221"/>
      <c r="W225" s="221"/>
      <c r="X225" s="221"/>
      <c r="Y225" s="221"/>
      <c r="AA225" s="79"/>
    </row>
    <row r="226" spans="2:27" ht="12.75" customHeight="1">
      <c r="B226" s="113" t="s">
        <v>20</v>
      </c>
      <c r="C226" s="114">
        <f t="shared" si="20"/>
        <v>0.24000000000000005</v>
      </c>
      <c r="D226" s="114">
        <v>0.2</v>
      </c>
      <c r="E226" s="114">
        <f t="shared" si="21"/>
        <v>0.15000000000000002</v>
      </c>
      <c r="F226" s="50">
        <v>0.015</v>
      </c>
      <c r="G226" s="50">
        <v>0.005</v>
      </c>
      <c r="H226" s="115">
        <v>4</v>
      </c>
      <c r="M226" s="79"/>
      <c r="O226" s="221"/>
      <c r="P226" s="221"/>
      <c r="Q226" s="221"/>
      <c r="S226" s="221"/>
      <c r="T226" s="221"/>
      <c r="U226" s="221"/>
      <c r="W226" s="221"/>
      <c r="X226" s="221"/>
      <c r="Y226" s="221"/>
      <c r="AA226" s="79"/>
    </row>
    <row r="227" spans="2:27" ht="12.75" customHeight="1">
      <c r="B227" s="113" t="s">
        <v>21</v>
      </c>
      <c r="C227" s="114">
        <f t="shared" si="20"/>
        <v>0.06000000000000001</v>
      </c>
      <c r="D227" s="114">
        <v>0.05</v>
      </c>
      <c r="E227" s="114">
        <f t="shared" si="21"/>
        <v>0.037500000000000006</v>
      </c>
      <c r="F227" s="50">
        <v>0.005</v>
      </c>
      <c r="G227" s="50">
        <v>0</v>
      </c>
      <c r="H227" s="115">
        <v>4</v>
      </c>
      <c r="M227" s="79"/>
      <c r="O227" s="221"/>
      <c r="P227" s="221"/>
      <c r="Q227" s="221"/>
      <c r="S227" s="221"/>
      <c r="T227" s="221"/>
      <c r="U227" s="221"/>
      <c r="W227" s="221"/>
      <c r="X227" s="221"/>
      <c r="Y227" s="221"/>
      <c r="AA227" s="79"/>
    </row>
    <row r="228" spans="2:27" ht="12.75" customHeight="1">
      <c r="B228" s="113" t="s">
        <v>22</v>
      </c>
      <c r="C228" s="114">
        <f t="shared" si="20"/>
        <v>0.06000000000000001</v>
      </c>
      <c r="D228" s="114">
        <v>0.05</v>
      </c>
      <c r="E228" s="114">
        <f t="shared" si="21"/>
        <v>0.037500000000000006</v>
      </c>
      <c r="F228" s="50">
        <v>0.005</v>
      </c>
      <c r="G228" s="50">
        <v>0</v>
      </c>
      <c r="H228" s="115">
        <v>4</v>
      </c>
      <c r="M228" s="79"/>
      <c r="O228" s="221"/>
      <c r="P228" s="221"/>
      <c r="Q228" s="221"/>
      <c r="S228" s="221"/>
      <c r="T228" s="221"/>
      <c r="U228" s="221"/>
      <c r="W228" s="221"/>
      <c r="X228" s="221"/>
      <c r="Y228" s="221"/>
      <c r="AA228" s="79"/>
    </row>
    <row r="229" spans="2:27" ht="12.75" customHeight="1">
      <c r="B229" s="113" t="s">
        <v>11</v>
      </c>
      <c r="C229" s="114">
        <f>+E229*1.6</f>
        <v>0.06000000000000001</v>
      </c>
      <c r="D229" s="114">
        <v>0.05</v>
      </c>
      <c r="E229" s="114">
        <f>D229*0.75</f>
        <v>0.037500000000000006</v>
      </c>
      <c r="F229" s="50">
        <v>0.005</v>
      </c>
      <c r="G229" s="50">
        <v>0</v>
      </c>
      <c r="H229" s="115">
        <v>4</v>
      </c>
      <c r="M229" s="79"/>
      <c r="O229" s="221"/>
      <c r="P229" s="221"/>
      <c r="Q229" s="221"/>
      <c r="S229" s="221"/>
      <c r="T229" s="221"/>
      <c r="U229" s="221"/>
      <c r="W229" s="221"/>
      <c r="X229" s="221"/>
      <c r="Y229" s="221"/>
      <c r="AA229" s="79"/>
    </row>
    <row r="230" spans="2:27" ht="12.75" customHeight="1">
      <c r="B230" s="113" t="s">
        <v>12</v>
      </c>
      <c r="C230" s="114">
        <f>+E230*1.6</f>
        <v>0.06000000000000001</v>
      </c>
      <c r="D230" s="114">
        <v>0.05</v>
      </c>
      <c r="E230" s="114">
        <f>D230*0.75</f>
        <v>0.037500000000000006</v>
      </c>
      <c r="F230" s="50">
        <v>0.005</v>
      </c>
      <c r="G230" s="50">
        <v>0</v>
      </c>
      <c r="H230" s="115">
        <v>4</v>
      </c>
      <c r="M230" s="79"/>
      <c r="O230" s="221"/>
      <c r="P230" s="221"/>
      <c r="Q230" s="221"/>
      <c r="S230" s="221"/>
      <c r="T230" s="221"/>
      <c r="U230" s="221"/>
      <c r="W230" s="221"/>
      <c r="X230" s="221"/>
      <c r="Y230" s="221"/>
      <c r="AA230" s="79"/>
    </row>
    <row r="231" spans="2:27" ht="12.75" customHeight="1">
      <c r="B231" s="113" t="s">
        <v>13</v>
      </c>
      <c r="C231" s="114">
        <f>+E231*1.6</f>
        <v>0.06000000000000001</v>
      </c>
      <c r="D231" s="114">
        <v>0.05</v>
      </c>
      <c r="E231" s="114">
        <f>D231*0.75</f>
        <v>0.037500000000000006</v>
      </c>
      <c r="F231" s="50">
        <v>0.005</v>
      </c>
      <c r="G231" s="50">
        <v>0</v>
      </c>
      <c r="H231" s="115">
        <v>4</v>
      </c>
      <c r="M231" s="79"/>
      <c r="O231" s="221"/>
      <c r="P231" s="221"/>
      <c r="Q231" s="221"/>
      <c r="S231" s="221"/>
      <c r="T231" s="221"/>
      <c r="U231" s="221"/>
      <c r="W231" s="221"/>
      <c r="X231" s="221"/>
      <c r="Y231" s="221"/>
      <c r="AA231" s="79"/>
    </row>
    <row r="232" spans="2:27" ht="12.75" customHeight="1">
      <c r="B232" s="129" t="s">
        <v>23</v>
      </c>
      <c r="C232" s="130">
        <f>SUM(C219:C231)</f>
        <v>4.559999999999999</v>
      </c>
      <c r="D232" s="130">
        <f>SUM(D219:D231)</f>
        <v>3.8</v>
      </c>
      <c r="E232" s="130">
        <f>SUM(E219:E231)</f>
        <v>2.85</v>
      </c>
      <c r="F232" s="117"/>
      <c r="G232" s="117"/>
      <c r="H232" s="117"/>
      <c r="O232" s="221"/>
      <c r="P232" s="221"/>
      <c r="Q232" s="221"/>
      <c r="S232" s="221"/>
      <c r="T232" s="221"/>
      <c r="U232" s="221"/>
      <c r="W232" s="221"/>
      <c r="X232" s="221"/>
      <c r="Y232" s="221"/>
      <c r="AA232" s="79"/>
    </row>
    <row r="233" spans="2:27" ht="12.75" customHeight="1">
      <c r="B233" s="225"/>
      <c r="C233" s="226"/>
      <c r="D233" s="226"/>
      <c r="E233" s="226"/>
      <c r="F233" s="227"/>
      <c r="G233" s="227"/>
      <c r="H233" s="227"/>
      <c r="O233" s="221"/>
      <c r="P233" s="221"/>
      <c r="Q233" s="221"/>
      <c r="S233" s="221"/>
      <c r="T233" s="221"/>
      <c r="U233" s="221"/>
      <c r="W233" s="221"/>
      <c r="X233" s="221"/>
      <c r="Y233" s="221"/>
      <c r="AA233" s="79"/>
    </row>
    <row r="234" spans="2:8" ht="15.75" customHeight="1">
      <c r="B234" s="31" t="s">
        <v>192</v>
      </c>
      <c r="C234" s="53"/>
      <c r="D234" s="53"/>
      <c r="E234" s="53"/>
      <c r="F234" s="53"/>
      <c r="G234" s="53"/>
      <c r="H234" s="53"/>
    </row>
    <row r="235" spans="2:8" ht="12.75" customHeight="1">
      <c r="B235" s="34" t="s">
        <v>49</v>
      </c>
      <c r="C235" s="53"/>
      <c r="D235" s="53"/>
      <c r="E235" s="53"/>
      <c r="F235" s="53"/>
      <c r="G235" s="53"/>
      <c r="H235" s="53"/>
    </row>
    <row r="236" spans="2:8" ht="12.75" customHeight="1">
      <c r="B236" s="92" t="s">
        <v>144</v>
      </c>
      <c r="C236" s="52"/>
      <c r="D236" s="52"/>
      <c r="E236" s="52"/>
      <c r="F236" s="52"/>
      <c r="G236" s="52"/>
      <c r="H236" s="52"/>
    </row>
    <row r="237" spans="2:8" ht="25.5">
      <c r="B237" s="295" t="s">
        <v>0</v>
      </c>
      <c r="C237" s="296" t="s">
        <v>1</v>
      </c>
      <c r="D237" s="296"/>
      <c r="E237" s="296"/>
      <c r="F237" s="296" t="s">
        <v>2</v>
      </c>
      <c r="G237" s="296"/>
      <c r="H237" s="38" t="s">
        <v>3</v>
      </c>
    </row>
    <row r="238" spans="2:8" ht="12.75">
      <c r="B238" s="295"/>
      <c r="C238" s="320" t="s">
        <v>4</v>
      </c>
      <c r="D238" s="321"/>
      <c r="E238" s="322"/>
      <c r="F238" s="320" t="s">
        <v>5</v>
      </c>
      <c r="G238" s="321"/>
      <c r="H238" s="318" t="s">
        <v>6</v>
      </c>
    </row>
    <row r="239" spans="2:8" ht="12.75">
      <c r="B239" s="295"/>
      <c r="C239" s="39" t="s">
        <v>7</v>
      </c>
      <c r="D239" s="39" t="s">
        <v>8</v>
      </c>
      <c r="E239" s="39" t="s">
        <v>9</v>
      </c>
      <c r="F239" s="39" t="s">
        <v>10</v>
      </c>
      <c r="G239" s="40" t="s">
        <v>9</v>
      </c>
      <c r="H239" s="319"/>
    </row>
    <row r="240" spans="2:27" ht="12.75" customHeight="1">
      <c r="B240" s="113" t="s">
        <v>14</v>
      </c>
      <c r="C240" s="114">
        <f aca="true" t="shared" si="22" ref="C240:C249">+E240*1.6</f>
        <v>0.8879999999999999</v>
      </c>
      <c r="D240" s="114">
        <v>0.74</v>
      </c>
      <c r="E240" s="114">
        <f aca="true" t="shared" si="23" ref="E240:E249">D240*0.75</f>
        <v>0.5549999999999999</v>
      </c>
      <c r="F240" s="50">
        <v>0.05142857142857143</v>
      </c>
      <c r="G240" s="50">
        <v>0.011428571428571429</v>
      </c>
      <c r="H240" s="115">
        <v>8</v>
      </c>
      <c r="J240" s="233"/>
      <c r="K240" s="30"/>
      <c r="M240" s="30"/>
      <c r="O240" s="79"/>
      <c r="P240" s="79"/>
      <c r="Q240" s="221"/>
      <c r="S240" s="79"/>
      <c r="T240" s="79"/>
      <c r="U240" s="221"/>
      <c r="W240" s="79"/>
      <c r="X240" s="79"/>
      <c r="Y240" s="221"/>
      <c r="AA240" s="79"/>
    </row>
    <row r="241" spans="2:27" ht="12.75" customHeight="1">
      <c r="B241" s="113" t="s">
        <v>15</v>
      </c>
      <c r="C241" s="114">
        <f t="shared" si="22"/>
        <v>1.0920000000000003</v>
      </c>
      <c r="D241" s="114">
        <v>0.9100000000000001</v>
      </c>
      <c r="E241" s="114">
        <f t="shared" si="23"/>
        <v>0.6825000000000001</v>
      </c>
      <c r="F241" s="50">
        <v>0.06285714285714286</v>
      </c>
      <c r="G241" s="50">
        <v>0.017142857142857144</v>
      </c>
      <c r="H241" s="115">
        <v>8</v>
      </c>
      <c r="J241" s="233"/>
      <c r="K241" s="30"/>
      <c r="M241" s="30"/>
      <c r="O241" s="79"/>
      <c r="P241" s="79"/>
      <c r="Q241" s="221"/>
      <c r="S241" s="79"/>
      <c r="T241" s="79"/>
      <c r="U241" s="221"/>
      <c r="W241" s="79"/>
      <c r="X241" s="79"/>
      <c r="Y241" s="221"/>
      <c r="AA241" s="79"/>
    </row>
    <row r="242" spans="2:27" ht="12.75" customHeight="1">
      <c r="B242" s="113" t="s">
        <v>16</v>
      </c>
      <c r="C242" s="114">
        <f t="shared" si="22"/>
        <v>1.236</v>
      </c>
      <c r="D242" s="114">
        <v>1.03</v>
      </c>
      <c r="E242" s="114">
        <f t="shared" si="23"/>
        <v>0.7725</v>
      </c>
      <c r="F242" s="50">
        <v>0.06857142857142857</v>
      </c>
      <c r="G242" s="50">
        <v>0.017142857142857144</v>
      </c>
      <c r="H242" s="115">
        <v>8</v>
      </c>
      <c r="J242" s="233"/>
      <c r="K242" s="30"/>
      <c r="M242" s="30"/>
      <c r="O242" s="79"/>
      <c r="P242" s="79"/>
      <c r="Q242" s="221"/>
      <c r="S242" s="79"/>
      <c r="T242" s="79"/>
      <c r="U242" s="221"/>
      <c r="W242" s="79"/>
      <c r="X242" s="79"/>
      <c r="Y242" s="221"/>
      <c r="AA242" s="79"/>
    </row>
    <row r="243" spans="2:27" ht="12.75" customHeight="1">
      <c r="B243" s="113" t="s">
        <v>17</v>
      </c>
      <c r="C243" s="114">
        <f t="shared" si="22"/>
        <v>1.5120000000000005</v>
      </c>
      <c r="D243" s="114">
        <v>1.2600000000000002</v>
      </c>
      <c r="E243" s="114">
        <f t="shared" si="23"/>
        <v>0.9450000000000002</v>
      </c>
      <c r="F243" s="50">
        <v>0.08571428571428572</v>
      </c>
      <c r="G243" s="50">
        <v>0.022857142857142857</v>
      </c>
      <c r="H243" s="115">
        <v>8</v>
      </c>
      <c r="J243" s="233"/>
      <c r="K243" s="30"/>
      <c r="M243" s="30"/>
      <c r="O243" s="79"/>
      <c r="P243" s="79"/>
      <c r="Q243" s="221"/>
      <c r="S243" s="79"/>
      <c r="T243" s="79"/>
      <c r="U243" s="221"/>
      <c r="W243" s="79"/>
      <c r="X243" s="79"/>
      <c r="Y243" s="221"/>
      <c r="AA243" s="79"/>
    </row>
    <row r="244" spans="2:27" ht="12.75" customHeight="1">
      <c r="B244" s="113" t="s">
        <v>18</v>
      </c>
      <c r="C244" s="114">
        <f t="shared" si="22"/>
        <v>1.0920000000000003</v>
      </c>
      <c r="D244" s="114">
        <v>0.9100000000000001</v>
      </c>
      <c r="E244" s="114">
        <f t="shared" si="23"/>
        <v>0.6825000000000001</v>
      </c>
      <c r="F244" s="50">
        <v>0.06285714285714286</v>
      </c>
      <c r="G244" s="50">
        <v>0.017142857142857144</v>
      </c>
      <c r="H244" s="115">
        <v>8</v>
      </c>
      <c r="J244" s="233"/>
      <c r="K244" s="30"/>
      <c r="M244" s="30"/>
      <c r="O244" s="79"/>
      <c r="P244" s="79"/>
      <c r="Q244" s="221"/>
      <c r="S244" s="79"/>
      <c r="T244" s="79"/>
      <c r="U244" s="221"/>
      <c r="W244" s="79"/>
      <c r="X244" s="79"/>
      <c r="Y244" s="221"/>
      <c r="AA244" s="79"/>
    </row>
    <row r="245" spans="2:27" ht="12.75" customHeight="1">
      <c r="B245" s="113" t="s">
        <v>19</v>
      </c>
      <c r="C245" s="114">
        <f t="shared" si="22"/>
        <v>0.8879999999999999</v>
      </c>
      <c r="D245" s="114">
        <v>0.74</v>
      </c>
      <c r="E245" s="114">
        <f t="shared" si="23"/>
        <v>0.5549999999999999</v>
      </c>
      <c r="F245" s="50">
        <v>0.05142857142857143</v>
      </c>
      <c r="G245" s="50">
        <v>0.011428571428571429</v>
      </c>
      <c r="H245" s="115">
        <v>8</v>
      </c>
      <c r="J245" s="233"/>
      <c r="K245" s="30"/>
      <c r="M245" s="30"/>
      <c r="O245" s="79"/>
      <c r="P245" s="79"/>
      <c r="Q245" s="221"/>
      <c r="S245" s="79"/>
      <c r="T245" s="79"/>
      <c r="U245" s="221"/>
      <c r="W245" s="79"/>
      <c r="X245" s="79"/>
      <c r="Y245" s="221"/>
      <c r="AA245" s="79"/>
    </row>
    <row r="246" spans="2:27" ht="12.75" customHeight="1">
      <c r="B246" s="113"/>
      <c r="C246" s="114"/>
      <c r="D246" s="114"/>
      <c r="E246" s="114"/>
      <c r="F246" s="50"/>
      <c r="G246" s="50"/>
      <c r="H246" s="115"/>
      <c r="J246" s="233"/>
      <c r="K246" s="30"/>
      <c r="M246" s="30"/>
      <c r="O246" s="79"/>
      <c r="P246" s="79"/>
      <c r="Q246" s="221"/>
      <c r="S246" s="79"/>
      <c r="T246" s="79"/>
      <c r="U246" s="221"/>
      <c r="W246" s="79"/>
      <c r="X246" s="79"/>
      <c r="Y246" s="221"/>
      <c r="AA246" s="79"/>
    </row>
    <row r="247" spans="2:27" ht="12.75" customHeight="1">
      <c r="B247" s="113" t="s">
        <v>20</v>
      </c>
      <c r="C247" s="114">
        <f t="shared" si="22"/>
        <v>0.3480000000000001</v>
      </c>
      <c r="D247" s="114">
        <v>0.29000000000000004</v>
      </c>
      <c r="E247" s="114">
        <f t="shared" si="23"/>
        <v>0.21750000000000003</v>
      </c>
      <c r="F247" s="50">
        <v>0.017142857142857144</v>
      </c>
      <c r="G247" s="50">
        <v>0.005714285714285714</v>
      </c>
      <c r="H247" s="115">
        <v>8</v>
      </c>
      <c r="J247" s="234"/>
      <c r="K247" s="30"/>
      <c r="M247" s="30"/>
      <c r="O247" s="79"/>
      <c r="P247" s="79"/>
      <c r="Q247" s="221"/>
      <c r="S247" s="79"/>
      <c r="T247" s="79"/>
      <c r="U247" s="221"/>
      <c r="W247" s="79"/>
      <c r="X247" s="79"/>
      <c r="Y247" s="221"/>
      <c r="AA247" s="79"/>
    </row>
    <row r="248" spans="2:27" ht="12.75" customHeight="1">
      <c r="B248" s="113" t="s">
        <v>21</v>
      </c>
      <c r="C248" s="114">
        <f t="shared" si="22"/>
        <v>0.13200000000000003</v>
      </c>
      <c r="D248" s="114">
        <v>0.11000000000000001</v>
      </c>
      <c r="E248" s="114">
        <f t="shared" si="23"/>
        <v>0.08250000000000002</v>
      </c>
      <c r="F248" s="50">
        <v>0.005714285714285714</v>
      </c>
      <c r="G248" s="50">
        <v>0</v>
      </c>
      <c r="H248" s="115">
        <v>8</v>
      </c>
      <c r="J248" s="233"/>
      <c r="K248" s="30"/>
      <c r="M248" s="30"/>
      <c r="O248" s="79"/>
      <c r="P248" s="79"/>
      <c r="Q248" s="221"/>
      <c r="S248" s="79"/>
      <c r="T248" s="79"/>
      <c r="U248" s="221"/>
      <c r="W248" s="79"/>
      <c r="X248" s="79"/>
      <c r="Y248" s="221"/>
      <c r="AA248" s="79"/>
    </row>
    <row r="249" spans="2:27" ht="12.75" customHeight="1">
      <c r="B249" s="113" t="s">
        <v>22</v>
      </c>
      <c r="C249" s="114">
        <f t="shared" si="22"/>
        <v>0.12000000000000002</v>
      </c>
      <c r="D249" s="114">
        <v>0.1</v>
      </c>
      <c r="E249" s="114">
        <f t="shared" si="23"/>
        <v>0.07500000000000001</v>
      </c>
      <c r="F249" s="50">
        <v>0.005714285714285714</v>
      </c>
      <c r="G249" s="50">
        <v>0</v>
      </c>
      <c r="H249" s="115">
        <v>8</v>
      </c>
      <c r="J249" s="233"/>
      <c r="K249" s="30"/>
      <c r="M249" s="30"/>
      <c r="O249" s="79"/>
      <c r="P249" s="79"/>
      <c r="Q249" s="221"/>
      <c r="S249" s="79"/>
      <c r="T249" s="79"/>
      <c r="U249" s="221"/>
      <c r="W249" s="79"/>
      <c r="X249" s="79"/>
      <c r="Y249" s="221"/>
      <c r="AA249" s="79"/>
    </row>
    <row r="250" spans="2:27" ht="12.75" customHeight="1">
      <c r="B250" s="113" t="s">
        <v>11</v>
      </c>
      <c r="C250" s="114">
        <f>+E250*1.6</f>
        <v>0.12000000000000002</v>
      </c>
      <c r="D250" s="114">
        <v>0.1</v>
      </c>
      <c r="E250" s="114">
        <f>D250*0.75</f>
        <v>0.07500000000000001</v>
      </c>
      <c r="F250" s="50">
        <v>0.005714285714285714</v>
      </c>
      <c r="G250" s="50">
        <v>0</v>
      </c>
      <c r="H250" s="115">
        <v>8</v>
      </c>
      <c r="J250" s="233"/>
      <c r="K250" s="30"/>
      <c r="M250" s="30"/>
      <c r="O250" s="79"/>
      <c r="P250" s="79"/>
      <c r="Q250" s="221"/>
      <c r="S250" s="79"/>
      <c r="T250" s="79"/>
      <c r="U250" s="221"/>
      <c r="W250" s="79"/>
      <c r="X250" s="79"/>
      <c r="Y250" s="221"/>
      <c r="AA250" s="79"/>
    </row>
    <row r="251" spans="2:27" ht="12.75" customHeight="1">
      <c r="B251" s="113" t="s">
        <v>12</v>
      </c>
      <c r="C251" s="114">
        <f>+E251*1.6</f>
        <v>0.12000000000000002</v>
      </c>
      <c r="D251" s="114">
        <v>0.1</v>
      </c>
      <c r="E251" s="114">
        <f>D251*0.75</f>
        <v>0.07500000000000001</v>
      </c>
      <c r="F251" s="50">
        <v>0.005714285714285714</v>
      </c>
      <c r="G251" s="50">
        <v>0</v>
      </c>
      <c r="H251" s="115">
        <v>8</v>
      </c>
      <c r="J251" s="233"/>
      <c r="K251" s="30"/>
      <c r="M251" s="30"/>
      <c r="O251" s="79"/>
      <c r="P251" s="79"/>
      <c r="Q251" s="221"/>
      <c r="S251" s="79"/>
      <c r="T251" s="79"/>
      <c r="U251" s="221"/>
      <c r="W251" s="79"/>
      <c r="X251" s="79"/>
      <c r="Y251" s="221"/>
      <c r="AA251" s="79"/>
    </row>
    <row r="252" spans="2:27" ht="12.75" customHeight="1">
      <c r="B252" s="113" t="s">
        <v>13</v>
      </c>
      <c r="C252" s="114">
        <f>+E252*1.6</f>
        <v>0.13200000000000003</v>
      </c>
      <c r="D252" s="114">
        <v>0.11000000000000001</v>
      </c>
      <c r="E252" s="114">
        <f>D252*0.75</f>
        <v>0.08250000000000002</v>
      </c>
      <c r="F252" s="50">
        <v>0.005714285714285714</v>
      </c>
      <c r="G252" s="50">
        <v>0</v>
      </c>
      <c r="H252" s="115">
        <v>8</v>
      </c>
      <c r="J252" s="233"/>
      <c r="K252" s="30"/>
      <c r="M252" s="30"/>
      <c r="O252" s="79"/>
      <c r="P252" s="79"/>
      <c r="Q252" s="221"/>
      <c r="S252" s="79"/>
      <c r="T252" s="79"/>
      <c r="U252" s="221"/>
      <c r="W252" s="79"/>
      <c r="X252" s="79"/>
      <c r="Y252" s="221"/>
      <c r="AA252" s="79"/>
    </row>
    <row r="253" spans="2:27" ht="12.75" customHeight="1">
      <c r="B253" s="129" t="s">
        <v>23</v>
      </c>
      <c r="C253" s="130">
        <f>SUM(C240:C252)</f>
        <v>7.680000000000001</v>
      </c>
      <c r="D253" s="130">
        <f>SUM(D240:D252)</f>
        <v>6.4</v>
      </c>
      <c r="E253" s="130">
        <f>SUM(E240:E252)</f>
        <v>4.800000000000001</v>
      </c>
      <c r="F253" s="117"/>
      <c r="G253" s="117"/>
      <c r="H253" s="117"/>
      <c r="O253" s="221"/>
      <c r="P253" s="221"/>
      <c r="Q253" s="221"/>
      <c r="S253" s="221"/>
      <c r="T253" s="221"/>
      <c r="U253" s="221"/>
      <c r="W253" s="221"/>
      <c r="X253" s="221"/>
      <c r="Y253" s="221"/>
      <c r="AA253" s="79"/>
    </row>
    <row r="254" spans="2:27" ht="12.75" customHeight="1">
      <c r="B254" s="222"/>
      <c r="C254" s="223"/>
      <c r="D254" s="223"/>
      <c r="E254" s="223"/>
      <c r="F254" s="224"/>
      <c r="G254" s="224"/>
      <c r="H254" s="224"/>
      <c r="O254" s="221"/>
      <c r="P254" s="221"/>
      <c r="Q254" s="221"/>
      <c r="S254" s="221"/>
      <c r="T254" s="221"/>
      <c r="U254" s="221"/>
      <c r="W254" s="221"/>
      <c r="X254" s="221"/>
      <c r="Y254" s="221"/>
      <c r="AA254" s="79"/>
    </row>
    <row r="255" spans="2:27" ht="15.75" customHeight="1">
      <c r="B255" s="31" t="s">
        <v>192</v>
      </c>
      <c r="C255" s="53"/>
      <c r="D255" s="53"/>
      <c r="E255" s="53"/>
      <c r="F255" s="53"/>
      <c r="G255" s="53"/>
      <c r="H255" s="53"/>
      <c r="O255" s="221"/>
      <c r="P255" s="221"/>
      <c r="Q255" s="221"/>
      <c r="S255" s="221"/>
      <c r="T255" s="221"/>
      <c r="U255" s="221"/>
      <c r="W255" s="221"/>
      <c r="X255" s="221"/>
      <c r="Y255" s="221"/>
      <c r="AA255" s="79"/>
    </row>
    <row r="256" spans="2:27" ht="12.75" customHeight="1">
      <c r="B256" s="34" t="s">
        <v>182</v>
      </c>
      <c r="C256" s="53"/>
      <c r="D256" s="53"/>
      <c r="E256" s="53"/>
      <c r="F256" s="53"/>
      <c r="G256" s="53"/>
      <c r="H256" s="53"/>
      <c r="O256" s="221"/>
      <c r="P256" s="221"/>
      <c r="Q256" s="221"/>
      <c r="S256" s="221"/>
      <c r="T256" s="221"/>
      <c r="U256" s="221"/>
      <c r="W256" s="221"/>
      <c r="X256" s="221"/>
      <c r="Y256" s="221"/>
      <c r="AA256" s="79"/>
    </row>
    <row r="257" spans="2:27" ht="12.75" customHeight="1">
      <c r="B257" s="92" t="s">
        <v>183</v>
      </c>
      <c r="C257" s="52"/>
      <c r="D257" s="52"/>
      <c r="E257" s="52"/>
      <c r="F257" s="52"/>
      <c r="G257" s="52"/>
      <c r="H257" s="52"/>
      <c r="O257" s="221"/>
      <c r="P257" s="221"/>
      <c r="Q257" s="221"/>
      <c r="S257" s="221"/>
      <c r="T257" s="221"/>
      <c r="U257" s="221"/>
      <c r="W257" s="221"/>
      <c r="X257" s="221"/>
      <c r="Y257" s="221"/>
      <c r="AA257" s="79"/>
    </row>
    <row r="258" spans="2:27" ht="25.5" customHeight="1">
      <c r="B258" s="295" t="s">
        <v>0</v>
      </c>
      <c r="C258" s="296" t="s">
        <v>1</v>
      </c>
      <c r="D258" s="296"/>
      <c r="E258" s="296"/>
      <c r="F258" s="296" t="s">
        <v>2</v>
      </c>
      <c r="G258" s="296"/>
      <c r="H258" s="38" t="s">
        <v>3</v>
      </c>
      <c r="O258" s="221"/>
      <c r="P258" s="221"/>
      <c r="Q258" s="221"/>
      <c r="S258" s="221"/>
      <c r="T258" s="221"/>
      <c r="U258" s="221"/>
      <c r="W258" s="221"/>
      <c r="X258" s="221"/>
      <c r="Y258" s="221"/>
      <c r="AA258" s="79"/>
    </row>
    <row r="259" spans="2:27" ht="12.75" customHeight="1">
      <c r="B259" s="295"/>
      <c r="C259" s="320" t="s">
        <v>4</v>
      </c>
      <c r="D259" s="321"/>
      <c r="E259" s="322"/>
      <c r="F259" s="320" t="s">
        <v>5</v>
      </c>
      <c r="G259" s="321"/>
      <c r="H259" s="318" t="s">
        <v>6</v>
      </c>
      <c r="O259" s="221"/>
      <c r="P259" s="221"/>
      <c r="Q259" s="221"/>
      <c r="S259" s="221"/>
      <c r="T259" s="221"/>
      <c r="U259" s="221"/>
      <c r="W259" s="221"/>
      <c r="X259" s="221"/>
      <c r="Y259" s="221"/>
      <c r="AA259" s="79"/>
    </row>
    <row r="260" spans="2:27" ht="12.75" customHeight="1">
      <c r="B260" s="295"/>
      <c r="C260" s="39" t="s">
        <v>7</v>
      </c>
      <c r="D260" s="39" t="s">
        <v>8</v>
      </c>
      <c r="E260" s="39" t="s">
        <v>9</v>
      </c>
      <c r="F260" s="39" t="s">
        <v>10</v>
      </c>
      <c r="G260" s="40" t="s">
        <v>9</v>
      </c>
      <c r="H260" s="319"/>
      <c r="O260" s="221"/>
      <c r="P260" s="221"/>
      <c r="Q260" s="221"/>
      <c r="S260" s="221"/>
      <c r="T260" s="221"/>
      <c r="U260" s="221"/>
      <c r="W260" s="221"/>
      <c r="X260" s="221"/>
      <c r="Y260" s="221"/>
      <c r="AA260" s="79"/>
    </row>
    <row r="261" spans="2:27" ht="12.75" customHeight="1">
      <c r="B261" s="113" t="s">
        <v>14</v>
      </c>
      <c r="C261" s="114">
        <f aca="true" t="shared" si="24" ref="C261:C270">+E261*1.6</f>
        <v>3.636</v>
      </c>
      <c r="D261" s="114">
        <v>3.03</v>
      </c>
      <c r="E261" s="114">
        <f aca="true" t="shared" si="25" ref="E261:E270">D261*0.75</f>
        <v>2.2725</v>
      </c>
      <c r="F261" s="50">
        <v>0.13</v>
      </c>
      <c r="G261" s="50">
        <v>0.03</v>
      </c>
      <c r="H261" s="115">
        <v>25</v>
      </c>
      <c r="J261" s="233"/>
      <c r="K261" s="30"/>
      <c r="M261" s="30"/>
      <c r="P261" s="221"/>
      <c r="Q261" s="221"/>
      <c r="S261" s="221"/>
      <c r="T261" s="221"/>
      <c r="U261" s="221"/>
      <c r="W261" s="221"/>
      <c r="X261" s="221"/>
      <c r="Y261" s="221"/>
      <c r="AA261" s="79"/>
    </row>
    <row r="262" spans="2:27" ht="12.75" customHeight="1">
      <c r="B262" s="113" t="s">
        <v>15</v>
      </c>
      <c r="C262" s="114">
        <f t="shared" si="24"/>
        <v>5.112</v>
      </c>
      <c r="D262" s="114">
        <v>4.26</v>
      </c>
      <c r="E262" s="114">
        <f t="shared" si="25"/>
        <v>3.195</v>
      </c>
      <c r="F262" s="50">
        <v>0.28</v>
      </c>
      <c r="G262" s="50">
        <v>0.07</v>
      </c>
      <c r="H262" s="115">
        <v>25</v>
      </c>
      <c r="J262" s="233"/>
      <c r="K262" s="30"/>
      <c r="M262" s="30"/>
      <c r="P262" s="221"/>
      <c r="Q262" s="221"/>
      <c r="S262" s="221"/>
      <c r="T262" s="221"/>
      <c r="U262" s="221"/>
      <c r="W262" s="221"/>
      <c r="X262" s="221"/>
      <c r="Y262" s="221"/>
      <c r="AA262" s="79"/>
    </row>
    <row r="263" spans="2:27" ht="12.75" customHeight="1">
      <c r="B263" s="113" t="s">
        <v>16</v>
      </c>
      <c r="C263" s="114">
        <f t="shared" si="24"/>
        <v>6</v>
      </c>
      <c r="D263" s="114">
        <v>5</v>
      </c>
      <c r="E263" s="114">
        <f t="shared" si="25"/>
        <v>3.75</v>
      </c>
      <c r="F263" s="50">
        <v>0.34</v>
      </c>
      <c r="G263" s="50">
        <v>0.09</v>
      </c>
      <c r="H263" s="115">
        <v>25</v>
      </c>
      <c r="J263" s="233"/>
      <c r="K263" s="30"/>
      <c r="M263" s="30"/>
      <c r="P263" s="221"/>
      <c r="Q263" s="221"/>
      <c r="S263" s="221"/>
      <c r="T263" s="221"/>
      <c r="U263" s="221"/>
      <c r="W263" s="221"/>
      <c r="X263" s="221"/>
      <c r="Y263" s="221"/>
      <c r="AA263" s="79"/>
    </row>
    <row r="264" spans="2:27" ht="12.75" customHeight="1">
      <c r="B264" s="113" t="s">
        <v>17</v>
      </c>
      <c r="C264" s="114">
        <f t="shared" si="24"/>
        <v>6.240000000000001</v>
      </c>
      <c r="D264" s="114">
        <v>5.2</v>
      </c>
      <c r="E264" s="114">
        <f t="shared" si="25"/>
        <v>3.9000000000000004</v>
      </c>
      <c r="F264" s="50">
        <v>0.35</v>
      </c>
      <c r="G264" s="50">
        <v>0.09</v>
      </c>
      <c r="H264" s="115">
        <v>25</v>
      </c>
      <c r="J264" s="233"/>
      <c r="K264" s="30"/>
      <c r="M264" s="30"/>
      <c r="P264" s="221"/>
      <c r="Q264" s="221"/>
      <c r="S264" s="221"/>
      <c r="T264" s="221"/>
      <c r="U264" s="221"/>
      <c r="W264" s="221"/>
      <c r="X264" s="221"/>
      <c r="Y264" s="221"/>
      <c r="AA264" s="79"/>
    </row>
    <row r="265" spans="2:27" ht="12.75" customHeight="1">
      <c r="B265" s="113" t="s">
        <v>18</v>
      </c>
      <c r="C265" s="114">
        <f t="shared" si="24"/>
        <v>5.016</v>
      </c>
      <c r="D265" s="114">
        <v>4.18</v>
      </c>
      <c r="E265" s="114">
        <f t="shared" si="25"/>
        <v>3.135</v>
      </c>
      <c r="F265" s="50">
        <v>0.29</v>
      </c>
      <c r="G265" s="50">
        <v>0.07</v>
      </c>
      <c r="H265" s="115">
        <v>25</v>
      </c>
      <c r="J265" s="233"/>
      <c r="K265" s="30"/>
      <c r="M265" s="30"/>
      <c r="P265" s="221"/>
      <c r="Q265" s="221"/>
      <c r="S265" s="221"/>
      <c r="T265" s="221"/>
      <c r="U265" s="221"/>
      <c r="W265" s="221"/>
      <c r="X265" s="221"/>
      <c r="Y265" s="221"/>
      <c r="AA265" s="79"/>
    </row>
    <row r="266" spans="2:27" ht="12.75" customHeight="1">
      <c r="B266" s="113" t="s">
        <v>19</v>
      </c>
      <c r="C266" s="114">
        <f t="shared" si="24"/>
        <v>3.636</v>
      </c>
      <c r="D266" s="114">
        <v>3.03</v>
      </c>
      <c r="E266" s="114">
        <f t="shared" si="25"/>
        <v>2.2725</v>
      </c>
      <c r="F266" s="50">
        <v>0.29</v>
      </c>
      <c r="G266" s="50">
        <v>0.07</v>
      </c>
      <c r="H266" s="115">
        <v>25</v>
      </c>
      <c r="J266" s="233"/>
      <c r="K266" s="30"/>
      <c r="M266" s="30"/>
      <c r="P266" s="221"/>
      <c r="Q266" s="221"/>
      <c r="S266" s="221"/>
      <c r="T266" s="221"/>
      <c r="U266" s="221"/>
      <c r="W266" s="221"/>
      <c r="X266" s="221"/>
      <c r="Y266" s="221"/>
      <c r="AA266" s="79"/>
    </row>
    <row r="267" spans="2:27" ht="12.75" customHeight="1">
      <c r="B267" s="113"/>
      <c r="C267" s="114"/>
      <c r="D267" s="114"/>
      <c r="E267" s="114"/>
      <c r="F267" s="50"/>
      <c r="G267" s="50"/>
      <c r="H267" s="115"/>
      <c r="J267" s="233"/>
      <c r="K267" s="30"/>
      <c r="M267" s="30"/>
      <c r="P267" s="221"/>
      <c r="Q267" s="221"/>
      <c r="S267" s="221"/>
      <c r="T267" s="221"/>
      <c r="U267" s="221"/>
      <c r="W267" s="221"/>
      <c r="X267" s="221"/>
      <c r="Y267" s="221"/>
      <c r="AA267" s="79"/>
    </row>
    <row r="268" spans="2:27" ht="12.75" customHeight="1">
      <c r="B268" s="113" t="s">
        <v>20</v>
      </c>
      <c r="C268" s="114">
        <f t="shared" si="24"/>
        <v>1.068</v>
      </c>
      <c r="D268" s="114">
        <v>0.89</v>
      </c>
      <c r="E268" s="114">
        <f t="shared" si="25"/>
        <v>0.6675</v>
      </c>
      <c r="F268" s="50">
        <v>0.13</v>
      </c>
      <c r="G268" s="50">
        <v>0.01</v>
      </c>
      <c r="H268" s="115">
        <v>25</v>
      </c>
      <c r="J268" s="234"/>
      <c r="K268" s="30"/>
      <c r="M268" s="30"/>
      <c r="P268" s="221"/>
      <c r="Q268" s="221"/>
      <c r="S268" s="221"/>
      <c r="T268" s="221"/>
      <c r="U268" s="221"/>
      <c r="W268" s="221"/>
      <c r="X268" s="221"/>
      <c r="Y268" s="221"/>
      <c r="AA268" s="79"/>
    </row>
    <row r="269" spans="2:27" ht="12.75" customHeight="1">
      <c r="B269" s="113" t="s">
        <v>21</v>
      </c>
      <c r="C269" s="114">
        <f t="shared" si="24"/>
        <v>0.276</v>
      </c>
      <c r="D269" s="114">
        <v>0.23</v>
      </c>
      <c r="E269" s="114">
        <f t="shared" si="25"/>
        <v>0.17250000000000001</v>
      </c>
      <c r="F269" s="50">
        <v>0.05</v>
      </c>
      <c r="G269" s="50">
        <v>0</v>
      </c>
      <c r="H269" s="115">
        <v>25</v>
      </c>
      <c r="J269" s="233"/>
      <c r="K269" s="30"/>
      <c r="M269" s="30"/>
      <c r="P269" s="221"/>
      <c r="Q269" s="221"/>
      <c r="S269" s="221"/>
      <c r="T269" s="221"/>
      <c r="U269" s="221"/>
      <c r="W269" s="221"/>
      <c r="X269" s="221"/>
      <c r="Y269" s="221"/>
      <c r="AA269" s="79"/>
    </row>
    <row r="270" spans="2:27" ht="12.75" customHeight="1">
      <c r="B270" s="113" t="s">
        <v>22</v>
      </c>
      <c r="C270" s="114">
        <f t="shared" si="24"/>
        <v>0.12000000000000002</v>
      </c>
      <c r="D270" s="114">
        <v>0.1</v>
      </c>
      <c r="E270" s="114">
        <f t="shared" si="25"/>
        <v>0.07500000000000001</v>
      </c>
      <c r="F270" s="50">
        <v>0.01</v>
      </c>
      <c r="G270" s="50">
        <v>0</v>
      </c>
      <c r="H270" s="115">
        <v>25</v>
      </c>
      <c r="J270" s="233"/>
      <c r="K270" s="30"/>
      <c r="M270" s="30"/>
      <c r="P270" s="221"/>
      <c r="Q270" s="221"/>
      <c r="S270" s="221"/>
      <c r="T270" s="221"/>
      <c r="U270" s="221"/>
      <c r="W270" s="221"/>
      <c r="X270" s="221"/>
      <c r="Y270" s="221"/>
      <c r="AA270" s="79"/>
    </row>
    <row r="271" spans="2:27" ht="12.75" customHeight="1">
      <c r="B271" s="113" t="s">
        <v>11</v>
      </c>
      <c r="C271" s="114">
        <f>+E271*1.6</f>
        <v>0.12000000000000002</v>
      </c>
      <c r="D271" s="114">
        <v>0.1</v>
      </c>
      <c r="E271" s="114">
        <f>D271*0.75</f>
        <v>0.07500000000000001</v>
      </c>
      <c r="F271" s="50">
        <v>0.01</v>
      </c>
      <c r="G271" s="50">
        <v>0</v>
      </c>
      <c r="H271" s="115">
        <v>25</v>
      </c>
      <c r="J271" s="233"/>
      <c r="K271" s="30"/>
      <c r="M271" s="30"/>
      <c r="P271" s="221"/>
      <c r="Q271" s="221"/>
      <c r="S271" s="221"/>
      <c r="T271" s="221"/>
      <c r="U271" s="221"/>
      <c r="W271" s="221"/>
      <c r="X271" s="221"/>
      <c r="Y271" s="221"/>
      <c r="AA271" s="79"/>
    </row>
    <row r="272" spans="2:27" ht="12.75" customHeight="1">
      <c r="B272" s="113" t="s">
        <v>12</v>
      </c>
      <c r="C272" s="114">
        <f>+E272*1.6</f>
        <v>0.12000000000000002</v>
      </c>
      <c r="D272" s="114">
        <v>0.1</v>
      </c>
      <c r="E272" s="114">
        <f>D272*0.75</f>
        <v>0.07500000000000001</v>
      </c>
      <c r="F272" s="50">
        <v>0.01</v>
      </c>
      <c r="G272" s="50">
        <v>0</v>
      </c>
      <c r="H272" s="115">
        <v>25</v>
      </c>
      <c r="J272" s="233"/>
      <c r="K272" s="30"/>
      <c r="M272" s="30"/>
      <c r="P272" s="221"/>
      <c r="Q272" s="221"/>
      <c r="S272" s="221"/>
      <c r="T272" s="221"/>
      <c r="U272" s="221"/>
      <c r="W272" s="221"/>
      <c r="X272" s="221"/>
      <c r="Y272" s="221"/>
      <c r="AA272" s="79"/>
    </row>
    <row r="273" spans="2:27" ht="12.75" customHeight="1">
      <c r="B273" s="113" t="s">
        <v>13</v>
      </c>
      <c r="C273" s="114">
        <f>+E273*1.6</f>
        <v>0.45600000000000007</v>
      </c>
      <c r="D273" s="114">
        <v>0.38</v>
      </c>
      <c r="E273" s="114">
        <f>D273*0.75</f>
        <v>0.28500000000000003</v>
      </c>
      <c r="F273" s="50">
        <v>0.05</v>
      </c>
      <c r="G273" s="50">
        <v>0</v>
      </c>
      <c r="H273" s="115">
        <v>25</v>
      </c>
      <c r="J273" s="233"/>
      <c r="K273" s="30"/>
      <c r="M273" s="30"/>
      <c r="P273" s="221"/>
      <c r="Q273" s="221"/>
      <c r="S273" s="221"/>
      <c r="T273" s="221"/>
      <c r="U273" s="221"/>
      <c r="W273" s="221"/>
      <c r="X273" s="221"/>
      <c r="Y273" s="221"/>
      <c r="AA273" s="79"/>
    </row>
    <row r="274" spans="2:27" ht="12.75" customHeight="1">
      <c r="B274" s="129" t="s">
        <v>23</v>
      </c>
      <c r="C274" s="130">
        <f>SUM(C261:C273)</f>
        <v>31.800000000000008</v>
      </c>
      <c r="D274" s="130">
        <f>SUM(D261:D273)</f>
        <v>26.500000000000004</v>
      </c>
      <c r="E274" s="130">
        <f>SUM(E261:E273)</f>
        <v>19.874999999999996</v>
      </c>
      <c r="F274" s="117"/>
      <c r="G274" s="117"/>
      <c r="H274" s="117"/>
      <c r="J274" s="269"/>
      <c r="K274" s="268"/>
      <c r="O274" s="221"/>
      <c r="P274" s="221"/>
      <c r="Q274" s="221"/>
      <c r="S274" s="221"/>
      <c r="T274" s="221"/>
      <c r="U274" s="221"/>
      <c r="W274" s="221"/>
      <c r="X274" s="221"/>
      <c r="Y274" s="221"/>
      <c r="AA274" s="79"/>
    </row>
    <row r="275" spans="2:27" ht="12.75" customHeight="1">
      <c r="B275" s="225"/>
      <c r="C275" s="226"/>
      <c r="D275" s="226"/>
      <c r="E275" s="226"/>
      <c r="F275" s="227"/>
      <c r="G275" s="227"/>
      <c r="H275" s="227"/>
      <c r="O275" s="221"/>
      <c r="P275" s="221"/>
      <c r="Q275" s="221"/>
      <c r="S275" s="221"/>
      <c r="T275" s="221"/>
      <c r="U275" s="221"/>
      <c r="W275" s="221"/>
      <c r="X275" s="221"/>
      <c r="Y275" s="221"/>
      <c r="AA275" s="79"/>
    </row>
    <row r="276" spans="2:27" ht="15.75" customHeight="1">
      <c r="B276" s="31" t="s">
        <v>192</v>
      </c>
      <c r="C276" s="53"/>
      <c r="D276" s="53"/>
      <c r="E276" s="53"/>
      <c r="F276" s="53"/>
      <c r="G276" s="53"/>
      <c r="H276" s="53"/>
      <c r="O276" s="221"/>
      <c r="P276" s="221"/>
      <c r="Q276" s="221"/>
      <c r="S276" s="221"/>
      <c r="T276" s="221"/>
      <c r="U276" s="221"/>
      <c r="W276" s="221"/>
      <c r="X276" s="221"/>
      <c r="Y276" s="221"/>
      <c r="AA276" s="79"/>
    </row>
    <row r="277" spans="2:27" ht="12.75" customHeight="1">
      <c r="B277" s="34" t="s">
        <v>191</v>
      </c>
      <c r="C277" s="53"/>
      <c r="D277" s="53"/>
      <c r="E277" s="53"/>
      <c r="F277" s="53"/>
      <c r="G277" s="53"/>
      <c r="H277" s="53"/>
      <c r="O277" s="221"/>
      <c r="P277" s="221"/>
      <c r="Q277" s="221"/>
      <c r="S277" s="221"/>
      <c r="T277" s="221"/>
      <c r="U277" s="221"/>
      <c r="W277" s="221"/>
      <c r="X277" s="221"/>
      <c r="Y277" s="221"/>
      <c r="AA277" s="79"/>
    </row>
    <row r="278" spans="2:27" ht="12.75" customHeight="1">
      <c r="B278" s="92" t="s">
        <v>190</v>
      </c>
      <c r="C278" s="52"/>
      <c r="D278" s="52"/>
      <c r="E278" s="52"/>
      <c r="F278" s="52"/>
      <c r="G278" s="52"/>
      <c r="H278" s="52"/>
      <c r="O278" s="221"/>
      <c r="P278" s="221"/>
      <c r="Q278" s="221"/>
      <c r="S278" s="221"/>
      <c r="T278" s="221"/>
      <c r="U278" s="221"/>
      <c r="W278" s="221"/>
      <c r="X278" s="221"/>
      <c r="Y278" s="221"/>
      <c r="AA278" s="79"/>
    </row>
    <row r="279" spans="2:27" ht="25.5" customHeight="1">
      <c r="B279" s="295" t="s">
        <v>0</v>
      </c>
      <c r="C279" s="296" t="s">
        <v>1</v>
      </c>
      <c r="D279" s="296"/>
      <c r="E279" s="296"/>
      <c r="F279" s="296" t="s">
        <v>2</v>
      </c>
      <c r="G279" s="296"/>
      <c r="H279" s="38" t="s">
        <v>3</v>
      </c>
      <c r="O279" s="221"/>
      <c r="P279" s="221"/>
      <c r="Q279" s="221"/>
      <c r="S279" s="221"/>
      <c r="T279" s="221"/>
      <c r="U279" s="221"/>
      <c r="W279" s="221"/>
      <c r="X279" s="221"/>
      <c r="Y279" s="221"/>
      <c r="AA279" s="79"/>
    </row>
    <row r="280" spans="2:27" ht="12.75" customHeight="1">
      <c r="B280" s="295"/>
      <c r="C280" s="320" t="s">
        <v>4</v>
      </c>
      <c r="D280" s="321"/>
      <c r="E280" s="322"/>
      <c r="F280" s="320" t="s">
        <v>5</v>
      </c>
      <c r="G280" s="321"/>
      <c r="H280" s="318" t="s">
        <v>6</v>
      </c>
      <c r="O280" s="221"/>
      <c r="P280" s="221"/>
      <c r="Q280" s="221"/>
      <c r="S280" s="221"/>
      <c r="T280" s="221"/>
      <c r="U280" s="221"/>
      <c r="W280" s="221"/>
      <c r="X280" s="221"/>
      <c r="Y280" s="221"/>
      <c r="AA280" s="79"/>
    </row>
    <row r="281" spans="2:27" ht="12.75" customHeight="1">
      <c r="B281" s="295"/>
      <c r="C281" s="39" t="s">
        <v>7</v>
      </c>
      <c r="D281" s="39" t="s">
        <v>8</v>
      </c>
      <c r="E281" s="39" t="s">
        <v>9</v>
      </c>
      <c r="F281" s="39" t="s">
        <v>10</v>
      </c>
      <c r="G281" s="40" t="s">
        <v>9</v>
      </c>
      <c r="H281" s="319"/>
      <c r="O281" s="221"/>
      <c r="P281" s="221"/>
      <c r="Q281" s="221"/>
      <c r="S281" s="221"/>
      <c r="T281" s="221"/>
      <c r="U281" s="221"/>
      <c r="W281" s="221"/>
      <c r="X281" s="221"/>
      <c r="Y281" s="221"/>
      <c r="AA281" s="79"/>
    </row>
    <row r="282" spans="2:27" ht="12.75" customHeight="1">
      <c r="B282" s="113" t="s">
        <v>14</v>
      </c>
      <c r="C282" s="114">
        <f aca="true" t="shared" si="26" ref="C282:C287">+E282*1.6</f>
        <v>0.54</v>
      </c>
      <c r="D282" s="114">
        <v>0.45</v>
      </c>
      <c r="E282" s="114">
        <f aca="true" t="shared" si="27" ref="E282:E291">D282*0.75</f>
        <v>0.3375</v>
      </c>
      <c r="F282" s="50">
        <v>0.05</v>
      </c>
      <c r="G282" s="50">
        <v>0.01</v>
      </c>
      <c r="H282" s="115">
        <v>25</v>
      </c>
      <c r="J282" s="233"/>
      <c r="K282" s="30"/>
      <c r="M282" s="30"/>
      <c r="O282" s="221"/>
      <c r="P282" s="221"/>
      <c r="Q282" s="221"/>
      <c r="S282" s="221"/>
      <c r="T282" s="221"/>
      <c r="U282" s="221"/>
      <c r="W282" s="221"/>
      <c r="X282" s="221"/>
      <c r="Y282" s="221"/>
      <c r="AA282" s="79"/>
    </row>
    <row r="283" spans="2:27" ht="12.75" customHeight="1">
      <c r="B283" s="113" t="s">
        <v>15</v>
      </c>
      <c r="C283" s="114">
        <f t="shared" si="26"/>
        <v>0.9720000000000001</v>
      </c>
      <c r="D283" s="114">
        <v>0.81</v>
      </c>
      <c r="E283" s="114">
        <f t="shared" si="27"/>
        <v>0.6075</v>
      </c>
      <c r="F283" s="50">
        <v>0.06</v>
      </c>
      <c r="G283" s="50">
        <v>0.02</v>
      </c>
      <c r="H283" s="115">
        <v>25</v>
      </c>
      <c r="J283" s="233"/>
      <c r="K283" s="30"/>
      <c r="M283" s="30"/>
      <c r="O283" s="221"/>
      <c r="P283" s="221"/>
      <c r="Q283" s="221"/>
      <c r="S283" s="221"/>
      <c r="T283" s="221"/>
      <c r="U283" s="221"/>
      <c r="W283" s="221"/>
      <c r="X283" s="221"/>
      <c r="Y283" s="221"/>
      <c r="AA283" s="79"/>
    </row>
    <row r="284" spans="2:27" ht="12.75" customHeight="1">
      <c r="B284" s="113" t="s">
        <v>16</v>
      </c>
      <c r="C284" s="114">
        <f t="shared" si="26"/>
        <v>1.236</v>
      </c>
      <c r="D284" s="114">
        <v>1.03</v>
      </c>
      <c r="E284" s="114">
        <f t="shared" si="27"/>
        <v>0.7725</v>
      </c>
      <c r="F284" s="50">
        <v>0.07</v>
      </c>
      <c r="G284" s="50">
        <v>0.02</v>
      </c>
      <c r="H284" s="115">
        <v>25</v>
      </c>
      <c r="J284" s="233"/>
      <c r="K284" s="30"/>
      <c r="M284" s="30"/>
      <c r="O284" s="221"/>
      <c r="P284" s="221"/>
      <c r="Q284" s="221"/>
      <c r="S284" s="221"/>
      <c r="T284" s="221"/>
      <c r="U284" s="221"/>
      <c r="W284" s="221"/>
      <c r="X284" s="221"/>
      <c r="Y284" s="221"/>
      <c r="AA284" s="79"/>
    </row>
    <row r="285" spans="2:27" ht="12.75" customHeight="1">
      <c r="B285" s="113" t="s">
        <v>17</v>
      </c>
      <c r="C285" s="114">
        <f t="shared" si="26"/>
        <v>1.284</v>
      </c>
      <c r="D285" s="114">
        <v>1.07</v>
      </c>
      <c r="E285" s="114">
        <f t="shared" si="27"/>
        <v>0.8025</v>
      </c>
      <c r="F285" s="50">
        <v>0.09</v>
      </c>
      <c r="G285" s="50">
        <v>0.02</v>
      </c>
      <c r="H285" s="115">
        <v>25</v>
      </c>
      <c r="J285" s="233"/>
      <c r="K285" s="30"/>
      <c r="M285" s="30"/>
      <c r="O285" s="221"/>
      <c r="P285" s="221"/>
      <c r="Q285" s="221"/>
      <c r="S285" s="221"/>
      <c r="T285" s="221"/>
      <c r="U285" s="221"/>
      <c r="W285" s="221"/>
      <c r="X285" s="221"/>
      <c r="Y285" s="221"/>
      <c r="AA285" s="79"/>
    </row>
    <row r="286" spans="2:27" ht="12.75" customHeight="1">
      <c r="B286" s="113" t="s">
        <v>18</v>
      </c>
      <c r="C286" s="114">
        <f t="shared" si="26"/>
        <v>1.044</v>
      </c>
      <c r="D286" s="114">
        <v>0.87</v>
      </c>
      <c r="E286" s="114">
        <f t="shared" si="27"/>
        <v>0.6525</v>
      </c>
      <c r="F286" s="50">
        <v>0.06</v>
      </c>
      <c r="G286" s="50">
        <v>0.02</v>
      </c>
      <c r="H286" s="115">
        <v>25</v>
      </c>
      <c r="J286" s="233"/>
      <c r="K286" s="30"/>
      <c r="M286" s="30"/>
      <c r="O286" s="221"/>
      <c r="P286" s="221"/>
      <c r="Q286" s="221"/>
      <c r="S286" s="221"/>
      <c r="T286" s="221"/>
      <c r="U286" s="221"/>
      <c r="W286" s="221"/>
      <c r="X286" s="221"/>
      <c r="Y286" s="221"/>
      <c r="AA286" s="79"/>
    </row>
    <row r="287" spans="2:27" ht="12.75" customHeight="1">
      <c r="B287" s="113" t="s">
        <v>19</v>
      </c>
      <c r="C287" s="114">
        <f t="shared" si="26"/>
        <v>0.8160000000000001</v>
      </c>
      <c r="D287" s="114">
        <v>0.68</v>
      </c>
      <c r="E287" s="114">
        <f t="shared" si="27"/>
        <v>0.51</v>
      </c>
      <c r="F287" s="50">
        <v>0.05</v>
      </c>
      <c r="G287" s="50">
        <v>0.01</v>
      </c>
      <c r="H287" s="115">
        <v>25</v>
      </c>
      <c r="J287" s="233"/>
      <c r="K287" s="30"/>
      <c r="M287" s="30"/>
      <c r="O287" s="221"/>
      <c r="P287" s="221"/>
      <c r="Q287" s="221"/>
      <c r="S287" s="221"/>
      <c r="T287" s="221"/>
      <c r="U287" s="221"/>
      <c r="W287" s="221"/>
      <c r="X287" s="221"/>
      <c r="Y287" s="221"/>
      <c r="AA287" s="79"/>
    </row>
    <row r="288" spans="2:27" ht="12.75" customHeight="1">
      <c r="B288" s="113"/>
      <c r="C288" s="114"/>
      <c r="D288" s="114"/>
      <c r="E288" s="114"/>
      <c r="F288" s="50"/>
      <c r="G288" s="50"/>
      <c r="H288" s="115"/>
      <c r="J288" s="233"/>
      <c r="K288" s="30"/>
      <c r="M288" s="30"/>
      <c r="O288" s="221"/>
      <c r="P288" s="221"/>
      <c r="Q288" s="221"/>
      <c r="S288" s="221"/>
      <c r="T288" s="221"/>
      <c r="U288" s="221"/>
      <c r="W288" s="221"/>
      <c r="X288" s="221"/>
      <c r="Y288" s="221"/>
      <c r="AA288" s="79"/>
    </row>
    <row r="289" spans="2:27" ht="12.75" customHeight="1">
      <c r="B289" s="113" t="s">
        <v>20</v>
      </c>
      <c r="C289" s="114">
        <f aca="true" t="shared" si="28" ref="C289:C294">+E289*1.6</f>
        <v>0.36</v>
      </c>
      <c r="D289" s="114">
        <v>0.3</v>
      </c>
      <c r="E289" s="114">
        <f t="shared" si="27"/>
        <v>0.22499999999999998</v>
      </c>
      <c r="F289" s="50">
        <v>0.02</v>
      </c>
      <c r="G289" s="50">
        <v>0</v>
      </c>
      <c r="H289" s="115">
        <v>25</v>
      </c>
      <c r="J289" s="234"/>
      <c r="K289" s="30"/>
      <c r="M289" s="30"/>
      <c r="O289" s="221"/>
      <c r="P289" s="221"/>
      <c r="Q289" s="221"/>
      <c r="S289" s="221"/>
      <c r="T289" s="221"/>
      <c r="U289" s="221"/>
      <c r="W289" s="221"/>
      <c r="X289" s="221"/>
      <c r="Y289" s="221"/>
      <c r="AA289" s="79"/>
    </row>
    <row r="290" spans="2:27" ht="12.75" customHeight="1">
      <c r="B290" s="113" t="s">
        <v>21</v>
      </c>
      <c r="C290" s="114">
        <f t="shared" si="28"/>
        <v>0.20400000000000001</v>
      </c>
      <c r="D290" s="114">
        <v>0.17</v>
      </c>
      <c r="E290" s="114">
        <f t="shared" si="27"/>
        <v>0.1275</v>
      </c>
      <c r="F290" s="50">
        <v>0.02</v>
      </c>
      <c r="G290" s="50">
        <v>0</v>
      </c>
      <c r="H290" s="115">
        <v>25</v>
      </c>
      <c r="J290" s="233"/>
      <c r="K290" s="30"/>
      <c r="M290" s="30"/>
      <c r="O290" s="221"/>
      <c r="P290" s="221"/>
      <c r="Q290" s="221"/>
      <c r="S290" s="221"/>
      <c r="T290" s="221"/>
      <c r="U290" s="221"/>
      <c r="W290" s="221"/>
      <c r="X290" s="221"/>
      <c r="Y290" s="221"/>
      <c r="AA290" s="79"/>
    </row>
    <row r="291" spans="2:27" ht="12.75" customHeight="1">
      <c r="B291" s="113" t="s">
        <v>22</v>
      </c>
      <c r="C291" s="114">
        <f t="shared" si="28"/>
        <v>0.16800000000000004</v>
      </c>
      <c r="D291" s="114">
        <v>0.14</v>
      </c>
      <c r="E291" s="114">
        <f t="shared" si="27"/>
        <v>0.10500000000000001</v>
      </c>
      <c r="F291" s="50">
        <v>0.01</v>
      </c>
      <c r="G291" s="50">
        <v>0</v>
      </c>
      <c r="H291" s="115">
        <v>25</v>
      </c>
      <c r="J291" s="233"/>
      <c r="K291" s="30"/>
      <c r="M291" s="30"/>
      <c r="O291" s="221"/>
      <c r="P291" s="221"/>
      <c r="Q291" s="221"/>
      <c r="S291" s="221"/>
      <c r="T291" s="221"/>
      <c r="U291" s="221"/>
      <c r="W291" s="221"/>
      <c r="X291" s="221"/>
      <c r="Y291" s="221"/>
      <c r="AA291" s="79"/>
    </row>
    <row r="292" spans="2:27" ht="12.75" customHeight="1">
      <c r="B292" s="113" t="s">
        <v>11</v>
      </c>
      <c r="C292" s="114">
        <f t="shared" si="28"/>
        <v>0.16800000000000004</v>
      </c>
      <c r="D292" s="114">
        <v>0.14</v>
      </c>
      <c r="E292" s="114">
        <f>D292*0.75</f>
        <v>0.10500000000000001</v>
      </c>
      <c r="F292" s="50">
        <v>0.01</v>
      </c>
      <c r="G292" s="50">
        <v>0</v>
      </c>
      <c r="H292" s="115">
        <v>25</v>
      </c>
      <c r="J292" s="233"/>
      <c r="K292" s="30"/>
      <c r="M292" s="30"/>
      <c r="O292" s="221"/>
      <c r="P292" s="221"/>
      <c r="Q292" s="221"/>
      <c r="S292" s="221"/>
      <c r="T292" s="221"/>
      <c r="U292" s="221"/>
      <c r="W292" s="221"/>
      <c r="X292" s="221"/>
      <c r="Y292" s="221"/>
      <c r="AA292" s="79"/>
    </row>
    <row r="293" spans="2:27" ht="12.75" customHeight="1">
      <c r="B293" s="113" t="s">
        <v>12</v>
      </c>
      <c r="C293" s="114">
        <f t="shared" si="28"/>
        <v>0.16800000000000004</v>
      </c>
      <c r="D293" s="114">
        <v>0.14</v>
      </c>
      <c r="E293" s="114">
        <f>D293*0.75</f>
        <v>0.10500000000000001</v>
      </c>
      <c r="F293" s="50">
        <v>0.01</v>
      </c>
      <c r="G293" s="50">
        <v>0</v>
      </c>
      <c r="H293" s="115">
        <v>25</v>
      </c>
      <c r="J293" s="233"/>
      <c r="K293" s="30"/>
      <c r="M293" s="30"/>
      <c r="O293" s="221"/>
      <c r="P293" s="221"/>
      <c r="Q293" s="221"/>
      <c r="S293" s="221"/>
      <c r="T293" s="221"/>
      <c r="U293" s="221"/>
      <c r="W293" s="221"/>
      <c r="X293" s="221"/>
      <c r="Y293" s="221"/>
      <c r="AA293" s="79"/>
    </row>
    <row r="294" spans="2:27" ht="12.75" customHeight="1">
      <c r="B294" s="113" t="s">
        <v>13</v>
      </c>
      <c r="C294" s="114">
        <f t="shared" si="28"/>
        <v>0.24000000000000005</v>
      </c>
      <c r="D294" s="114">
        <v>0.2</v>
      </c>
      <c r="E294" s="114">
        <f>D294*0.75</f>
        <v>0.15000000000000002</v>
      </c>
      <c r="F294" s="50">
        <v>0.01</v>
      </c>
      <c r="G294" s="50">
        <v>0</v>
      </c>
      <c r="H294" s="115">
        <v>25</v>
      </c>
      <c r="J294" s="233"/>
      <c r="K294" s="30"/>
      <c r="M294" s="30"/>
      <c r="O294" s="221"/>
      <c r="P294" s="221"/>
      <c r="Q294" s="221"/>
      <c r="S294" s="221"/>
      <c r="T294" s="221"/>
      <c r="U294" s="221"/>
      <c r="W294" s="221"/>
      <c r="X294" s="221"/>
      <c r="Y294" s="221"/>
      <c r="AA294" s="79"/>
    </row>
    <row r="295" spans="2:27" ht="12.75" customHeight="1">
      <c r="B295" s="129" t="s">
        <v>23</v>
      </c>
      <c r="C295" s="130">
        <f>SUM(C282:C294)</f>
        <v>7.200000000000001</v>
      </c>
      <c r="D295" s="130">
        <f>SUM(D282:D294)</f>
        <v>5.999999999999999</v>
      </c>
      <c r="E295" s="130">
        <f>SUM(E282:E294)</f>
        <v>4.500000000000002</v>
      </c>
      <c r="F295" s="117"/>
      <c r="G295" s="117"/>
      <c r="H295" s="117"/>
      <c r="J295" s="268"/>
      <c r="K295" s="268"/>
      <c r="L295" s="268"/>
      <c r="O295" s="221"/>
      <c r="P295" s="221"/>
      <c r="Q295" s="221"/>
      <c r="S295" s="221"/>
      <c r="T295" s="221"/>
      <c r="U295" s="221"/>
      <c r="W295" s="221"/>
      <c r="X295" s="221"/>
      <c r="Y295" s="221"/>
      <c r="AA295" s="79"/>
    </row>
    <row r="296" spans="2:27" ht="12.75" customHeight="1">
      <c r="B296" s="225"/>
      <c r="C296" s="226"/>
      <c r="D296" s="226"/>
      <c r="E296" s="226"/>
      <c r="F296" s="227"/>
      <c r="G296" s="227"/>
      <c r="H296" s="227"/>
      <c r="O296" s="221"/>
      <c r="P296" s="221"/>
      <c r="Q296" s="221"/>
      <c r="S296" s="221"/>
      <c r="T296" s="221"/>
      <c r="U296" s="221"/>
      <c r="W296" s="221"/>
      <c r="X296" s="221"/>
      <c r="Y296" s="221"/>
      <c r="AA296" s="79"/>
    </row>
    <row r="297" spans="2:8" ht="15.75" customHeight="1">
      <c r="B297" s="31" t="s">
        <v>192</v>
      </c>
      <c r="C297" s="53"/>
      <c r="D297" s="53"/>
      <c r="E297" s="53"/>
      <c r="F297" s="53"/>
      <c r="G297" s="53"/>
      <c r="H297" s="53"/>
    </row>
    <row r="298" spans="2:8" ht="12.75" customHeight="1">
      <c r="B298" s="34" t="s">
        <v>50</v>
      </c>
      <c r="C298" s="53"/>
      <c r="D298" s="53"/>
      <c r="E298" s="53"/>
      <c r="F298" s="53"/>
      <c r="G298" s="53"/>
      <c r="H298" s="53"/>
    </row>
    <row r="299" spans="2:8" ht="12.75" customHeight="1">
      <c r="B299" s="92" t="s">
        <v>145</v>
      </c>
      <c r="C299" s="52"/>
      <c r="D299" s="52"/>
      <c r="E299" s="52"/>
      <c r="F299" s="52"/>
      <c r="G299" s="52"/>
      <c r="H299" s="52"/>
    </row>
    <row r="300" spans="2:8" ht="25.5">
      <c r="B300" s="295" t="s">
        <v>0</v>
      </c>
      <c r="C300" s="296" t="s">
        <v>1</v>
      </c>
      <c r="D300" s="296"/>
      <c r="E300" s="296"/>
      <c r="F300" s="296" t="s">
        <v>2</v>
      </c>
      <c r="G300" s="296"/>
      <c r="H300" s="38" t="s">
        <v>3</v>
      </c>
    </row>
    <row r="301" spans="2:8" ht="12.75">
      <c r="B301" s="295"/>
      <c r="C301" s="320" t="s">
        <v>4</v>
      </c>
      <c r="D301" s="321"/>
      <c r="E301" s="322"/>
      <c r="F301" s="320" t="s">
        <v>5</v>
      </c>
      <c r="G301" s="321"/>
      <c r="H301" s="318" t="s">
        <v>6</v>
      </c>
    </row>
    <row r="302" spans="2:8" ht="12.75">
      <c r="B302" s="295"/>
      <c r="C302" s="39" t="s">
        <v>7</v>
      </c>
      <c r="D302" s="39" t="s">
        <v>8</v>
      </c>
      <c r="E302" s="39" t="s">
        <v>9</v>
      </c>
      <c r="F302" s="39" t="s">
        <v>10</v>
      </c>
      <c r="G302" s="40" t="s">
        <v>9</v>
      </c>
      <c r="H302" s="319"/>
    </row>
    <row r="303" spans="2:27" ht="12.75" customHeight="1">
      <c r="B303" s="113" t="s">
        <v>14</v>
      </c>
      <c r="C303" s="114">
        <f aca="true" t="shared" si="29" ref="C303:C312">+E303*1.6</f>
        <v>0.36</v>
      </c>
      <c r="D303" s="114">
        <v>0.3</v>
      </c>
      <c r="E303" s="114">
        <f aca="true" t="shared" si="30" ref="E303:E312">D303*0.75</f>
        <v>0.22499999999999998</v>
      </c>
      <c r="F303" s="50">
        <v>0.018</v>
      </c>
      <c r="G303" s="50">
        <v>0.006</v>
      </c>
      <c r="H303" s="115">
        <v>6</v>
      </c>
      <c r="M303" s="79"/>
      <c r="O303" s="79"/>
      <c r="P303" s="79"/>
      <c r="Q303" s="221"/>
      <c r="S303" s="79"/>
      <c r="T303" s="79"/>
      <c r="U303" s="221"/>
      <c r="W303" s="79"/>
      <c r="X303" s="79"/>
      <c r="Y303" s="221"/>
      <c r="AA303" s="79"/>
    </row>
    <row r="304" spans="2:27" ht="12.75" customHeight="1">
      <c r="B304" s="113" t="s">
        <v>15</v>
      </c>
      <c r="C304" s="63">
        <f t="shared" si="29"/>
        <v>0.5039999999999999</v>
      </c>
      <c r="D304" s="63">
        <v>0.41999999999999993</v>
      </c>
      <c r="E304" s="63">
        <f t="shared" si="30"/>
        <v>0.31499999999999995</v>
      </c>
      <c r="F304" s="48">
        <v>0.03</v>
      </c>
      <c r="G304" s="48">
        <v>0.006</v>
      </c>
      <c r="H304" s="115">
        <v>6</v>
      </c>
      <c r="M304" s="79"/>
      <c r="O304" s="79"/>
      <c r="P304" s="79"/>
      <c r="Q304" s="221"/>
      <c r="S304" s="79"/>
      <c r="T304" s="79"/>
      <c r="U304" s="221"/>
      <c r="W304" s="79"/>
      <c r="X304" s="79"/>
      <c r="Y304" s="221"/>
      <c r="AA304" s="79"/>
    </row>
    <row r="305" spans="2:27" ht="12.75" customHeight="1">
      <c r="B305" s="113" t="s">
        <v>16</v>
      </c>
      <c r="C305" s="63">
        <f t="shared" si="29"/>
        <v>0.5760000000000001</v>
      </c>
      <c r="D305" s="63">
        <v>0.48000000000000004</v>
      </c>
      <c r="E305" s="63">
        <f t="shared" si="30"/>
        <v>0.36000000000000004</v>
      </c>
      <c r="F305" s="48">
        <v>0.03</v>
      </c>
      <c r="G305" s="48">
        <v>0.006</v>
      </c>
      <c r="H305" s="115">
        <v>6</v>
      </c>
      <c r="M305" s="79"/>
      <c r="O305" s="79"/>
      <c r="P305" s="79"/>
      <c r="Q305" s="221"/>
      <c r="S305" s="79"/>
      <c r="T305" s="79"/>
      <c r="U305" s="221"/>
      <c r="W305" s="79"/>
      <c r="X305" s="79"/>
      <c r="Y305" s="221"/>
      <c r="AA305" s="79"/>
    </row>
    <row r="306" spans="2:27" ht="12.75" customHeight="1">
      <c r="B306" s="113" t="s">
        <v>17</v>
      </c>
      <c r="C306" s="63">
        <f t="shared" si="29"/>
        <v>0.72</v>
      </c>
      <c r="D306" s="63">
        <v>0.6</v>
      </c>
      <c r="E306" s="63">
        <f t="shared" si="30"/>
        <v>0.44999999999999996</v>
      </c>
      <c r="F306" s="48">
        <v>0.042</v>
      </c>
      <c r="G306" s="48">
        <v>0.012</v>
      </c>
      <c r="H306" s="115">
        <v>6</v>
      </c>
      <c r="M306" s="79"/>
      <c r="O306" s="79"/>
      <c r="P306" s="79"/>
      <c r="Q306" s="221"/>
      <c r="S306" s="79"/>
      <c r="T306" s="79"/>
      <c r="U306" s="221"/>
      <c r="W306" s="79"/>
      <c r="X306" s="79"/>
      <c r="Y306" s="221"/>
      <c r="AA306" s="79"/>
    </row>
    <row r="307" spans="2:27" ht="12.75" customHeight="1">
      <c r="B307" s="113" t="s">
        <v>18</v>
      </c>
      <c r="C307" s="63">
        <f t="shared" si="29"/>
        <v>0.5039999999999999</v>
      </c>
      <c r="D307" s="63">
        <v>0.41999999999999993</v>
      </c>
      <c r="E307" s="63">
        <f t="shared" si="30"/>
        <v>0.31499999999999995</v>
      </c>
      <c r="F307" s="48">
        <v>0.03</v>
      </c>
      <c r="G307" s="48">
        <v>0.006</v>
      </c>
      <c r="H307" s="115">
        <v>6</v>
      </c>
      <c r="M307" s="79"/>
      <c r="O307" s="79"/>
      <c r="P307" s="79"/>
      <c r="Q307" s="221"/>
      <c r="S307" s="79"/>
      <c r="T307" s="79"/>
      <c r="U307" s="221"/>
      <c r="W307" s="79"/>
      <c r="X307" s="79"/>
      <c r="Y307" s="221"/>
      <c r="AA307" s="79"/>
    </row>
    <row r="308" spans="2:27" ht="12.75" customHeight="1">
      <c r="B308" s="113" t="s">
        <v>19</v>
      </c>
      <c r="C308" s="63">
        <f t="shared" si="29"/>
        <v>0.36</v>
      </c>
      <c r="D308" s="63">
        <v>0.3</v>
      </c>
      <c r="E308" s="63">
        <f t="shared" si="30"/>
        <v>0.22499999999999998</v>
      </c>
      <c r="F308" s="48">
        <v>0.018</v>
      </c>
      <c r="G308" s="48">
        <v>0.006</v>
      </c>
      <c r="H308" s="115">
        <v>6</v>
      </c>
      <c r="M308" s="79"/>
      <c r="O308" s="79"/>
      <c r="P308" s="79"/>
      <c r="Q308" s="221"/>
      <c r="S308" s="79"/>
      <c r="T308" s="79"/>
      <c r="U308" s="221"/>
      <c r="W308" s="79"/>
      <c r="X308" s="79"/>
      <c r="Y308" s="221"/>
      <c r="AA308" s="79"/>
    </row>
    <row r="309" spans="2:27" ht="12.75" customHeight="1">
      <c r="B309" s="113"/>
      <c r="C309" s="63"/>
      <c r="D309" s="63"/>
      <c r="E309" s="63"/>
      <c r="F309" s="48"/>
      <c r="G309" s="48"/>
      <c r="H309" s="115"/>
      <c r="M309" s="79"/>
      <c r="O309" s="79"/>
      <c r="P309" s="79"/>
      <c r="Q309" s="221"/>
      <c r="S309" s="79"/>
      <c r="T309" s="79"/>
      <c r="U309" s="221"/>
      <c r="W309" s="79"/>
      <c r="X309" s="79"/>
      <c r="Y309" s="221"/>
      <c r="AA309" s="79"/>
    </row>
    <row r="310" spans="2:27" ht="12.75" customHeight="1">
      <c r="B310" s="113" t="s">
        <v>20</v>
      </c>
      <c r="C310" s="63">
        <f t="shared" si="29"/>
        <v>0.07200000000000001</v>
      </c>
      <c r="D310" s="114">
        <v>0.060000000000000005</v>
      </c>
      <c r="E310" s="63">
        <f t="shared" si="30"/>
        <v>0.045000000000000005</v>
      </c>
      <c r="F310" s="48">
        <v>0.006</v>
      </c>
      <c r="G310" s="48">
        <v>0</v>
      </c>
      <c r="H310" s="115">
        <v>6</v>
      </c>
      <c r="M310" s="79"/>
      <c r="O310" s="79"/>
      <c r="P310" s="79"/>
      <c r="Q310" s="221"/>
      <c r="S310" s="79"/>
      <c r="T310" s="79"/>
      <c r="U310" s="221"/>
      <c r="W310" s="79"/>
      <c r="X310" s="79"/>
      <c r="Y310" s="221"/>
      <c r="AA310" s="79"/>
    </row>
    <row r="311" spans="2:27" ht="12.75" customHeight="1">
      <c r="B311" s="113" t="s">
        <v>21</v>
      </c>
      <c r="C311" s="63">
        <f t="shared" si="29"/>
        <v>0.07200000000000001</v>
      </c>
      <c r="D311" s="63">
        <v>0.060000000000000005</v>
      </c>
      <c r="E311" s="63">
        <f t="shared" si="30"/>
        <v>0.045000000000000005</v>
      </c>
      <c r="F311" s="48">
        <v>0.006</v>
      </c>
      <c r="G311" s="48">
        <v>0</v>
      </c>
      <c r="H311" s="115">
        <v>6</v>
      </c>
      <c r="M311" s="79"/>
      <c r="O311" s="79"/>
      <c r="P311" s="79"/>
      <c r="Q311" s="221"/>
      <c r="S311" s="79"/>
      <c r="T311" s="79"/>
      <c r="U311" s="221"/>
      <c r="W311" s="79"/>
      <c r="X311" s="79"/>
      <c r="Y311" s="221"/>
      <c r="AA311" s="79"/>
    </row>
    <row r="312" spans="2:27" ht="12.75" customHeight="1">
      <c r="B312" s="113" t="s">
        <v>22</v>
      </c>
      <c r="C312" s="63">
        <f t="shared" si="29"/>
        <v>0.07200000000000001</v>
      </c>
      <c r="D312" s="63">
        <v>0.060000000000000005</v>
      </c>
      <c r="E312" s="63">
        <f t="shared" si="30"/>
        <v>0.045000000000000005</v>
      </c>
      <c r="F312" s="48">
        <v>0.006</v>
      </c>
      <c r="G312" s="48">
        <v>0</v>
      </c>
      <c r="H312" s="115">
        <v>6</v>
      </c>
      <c r="M312" s="79"/>
      <c r="O312" s="79"/>
      <c r="P312" s="79"/>
      <c r="Q312" s="221"/>
      <c r="S312" s="79"/>
      <c r="T312" s="79"/>
      <c r="U312" s="221"/>
      <c r="W312" s="79"/>
      <c r="X312" s="79"/>
      <c r="Y312" s="221"/>
      <c r="AA312" s="79"/>
    </row>
    <row r="313" spans="2:27" ht="12.75" customHeight="1">
      <c r="B313" s="113" t="s">
        <v>11</v>
      </c>
      <c r="C313" s="114">
        <f>+E313*1.6</f>
        <v>0.07200000000000001</v>
      </c>
      <c r="D313" s="114">
        <v>0.060000000000000005</v>
      </c>
      <c r="E313" s="114">
        <f>D313*0.75</f>
        <v>0.045000000000000005</v>
      </c>
      <c r="F313" s="50">
        <v>0.006</v>
      </c>
      <c r="G313" s="50">
        <v>0</v>
      </c>
      <c r="H313" s="115">
        <v>6</v>
      </c>
      <c r="M313" s="79"/>
      <c r="O313" s="79"/>
      <c r="P313" s="79"/>
      <c r="Q313" s="221"/>
      <c r="S313" s="79"/>
      <c r="T313" s="79"/>
      <c r="U313" s="221"/>
      <c r="W313" s="79"/>
      <c r="X313" s="79"/>
      <c r="Y313" s="221"/>
      <c r="AA313" s="79"/>
    </row>
    <row r="314" spans="2:27" ht="12.75" customHeight="1">
      <c r="B314" s="113" t="s">
        <v>12</v>
      </c>
      <c r="C314" s="114">
        <f>+E314*1.6</f>
        <v>0.07200000000000001</v>
      </c>
      <c r="D314" s="114">
        <v>0.060000000000000005</v>
      </c>
      <c r="E314" s="114">
        <f>D314*0.75</f>
        <v>0.045000000000000005</v>
      </c>
      <c r="F314" s="50">
        <v>0.006</v>
      </c>
      <c r="G314" s="50">
        <v>0</v>
      </c>
      <c r="H314" s="115">
        <v>6</v>
      </c>
      <c r="M314" s="79"/>
      <c r="O314" s="79"/>
      <c r="P314" s="79"/>
      <c r="Q314" s="221"/>
      <c r="S314" s="79"/>
      <c r="T314" s="79"/>
      <c r="U314" s="221"/>
      <c r="W314" s="79"/>
      <c r="X314" s="79"/>
      <c r="Y314" s="221"/>
      <c r="AA314" s="79"/>
    </row>
    <row r="315" spans="2:27" ht="12.75" customHeight="1">
      <c r="B315" s="113" t="s">
        <v>13</v>
      </c>
      <c r="C315" s="114">
        <f>+E315*1.6</f>
        <v>0.07200000000000001</v>
      </c>
      <c r="D315" s="114">
        <v>0.060000000000000005</v>
      </c>
      <c r="E315" s="114">
        <f>D315*0.75</f>
        <v>0.045000000000000005</v>
      </c>
      <c r="F315" s="50">
        <v>0.006</v>
      </c>
      <c r="G315" s="50">
        <v>0</v>
      </c>
      <c r="H315" s="115">
        <v>6</v>
      </c>
      <c r="M315" s="79"/>
      <c r="O315" s="79"/>
      <c r="P315" s="79"/>
      <c r="Q315" s="221"/>
      <c r="S315" s="79"/>
      <c r="T315" s="79"/>
      <c r="U315" s="221"/>
      <c r="W315" s="79"/>
      <c r="X315" s="79"/>
      <c r="Y315" s="221"/>
      <c r="AA315" s="79"/>
    </row>
    <row r="316" spans="2:27" ht="12.75" customHeight="1">
      <c r="B316" s="129" t="s">
        <v>23</v>
      </c>
      <c r="C316" s="123">
        <f>SUM(C303:C315)</f>
        <v>3.4560000000000004</v>
      </c>
      <c r="D316" s="123">
        <f>SUM(D303:D315)</f>
        <v>2.88</v>
      </c>
      <c r="E316" s="123">
        <f>SUM(E303:E315)</f>
        <v>2.1599999999999993</v>
      </c>
      <c r="F316" s="51"/>
      <c r="G316" s="51"/>
      <c r="H316" s="51"/>
      <c r="O316" s="221"/>
      <c r="P316" s="221"/>
      <c r="Q316" s="221"/>
      <c r="S316" s="221"/>
      <c r="T316" s="221"/>
      <c r="U316" s="221"/>
      <c r="W316" s="221"/>
      <c r="X316" s="221"/>
      <c r="Y316" s="221"/>
      <c r="AA316" s="79"/>
    </row>
    <row r="317" spans="2:27" ht="12.75" customHeight="1">
      <c r="B317" s="222"/>
      <c r="C317" s="228"/>
      <c r="D317" s="228"/>
      <c r="E317" s="228"/>
      <c r="F317" s="64"/>
      <c r="G317" s="64"/>
      <c r="H317" s="64"/>
      <c r="O317" s="221"/>
      <c r="P317" s="221"/>
      <c r="Q317" s="221"/>
      <c r="S317" s="221"/>
      <c r="T317" s="221"/>
      <c r="U317" s="221"/>
      <c r="W317" s="221"/>
      <c r="X317" s="221"/>
      <c r="Y317" s="221"/>
      <c r="AA317" s="79"/>
    </row>
    <row r="318" spans="2:8" ht="15.75" customHeight="1">
      <c r="B318" s="31" t="s">
        <v>192</v>
      </c>
      <c r="C318" s="57"/>
      <c r="D318" s="57"/>
      <c r="E318" s="57"/>
      <c r="F318" s="57"/>
      <c r="G318" s="57"/>
      <c r="H318" s="57"/>
    </row>
    <row r="319" spans="2:8" ht="12.75" customHeight="1">
      <c r="B319" s="240" t="s">
        <v>51</v>
      </c>
      <c r="C319" s="57"/>
      <c r="D319" s="57"/>
      <c r="E319" s="57"/>
      <c r="F319" s="57"/>
      <c r="G319" s="57"/>
      <c r="H319" s="57"/>
    </row>
    <row r="320" spans="2:8" ht="12.75" customHeight="1">
      <c r="B320" s="92" t="s">
        <v>78</v>
      </c>
      <c r="C320" s="58"/>
      <c r="D320" s="58"/>
      <c r="E320" s="58"/>
      <c r="F320" s="58"/>
      <c r="G320" s="58"/>
      <c r="H320" s="58"/>
    </row>
    <row r="321" spans="2:8" ht="25.5">
      <c r="B321" s="295" t="s">
        <v>0</v>
      </c>
      <c r="C321" s="291" t="s">
        <v>1</v>
      </c>
      <c r="D321" s="291"/>
      <c r="E321" s="291"/>
      <c r="F321" s="291" t="s">
        <v>2</v>
      </c>
      <c r="G321" s="291"/>
      <c r="H321" s="8" t="s">
        <v>3</v>
      </c>
    </row>
    <row r="322" spans="2:8" ht="12.75">
      <c r="B322" s="295"/>
      <c r="C322" s="299" t="s">
        <v>4</v>
      </c>
      <c r="D322" s="300"/>
      <c r="E322" s="301"/>
      <c r="F322" s="299" t="s">
        <v>5</v>
      </c>
      <c r="G322" s="300"/>
      <c r="H322" s="302" t="s">
        <v>6</v>
      </c>
    </row>
    <row r="323" spans="2:8" ht="12.75">
      <c r="B323" s="295"/>
      <c r="C323" s="9" t="s">
        <v>7</v>
      </c>
      <c r="D323" s="9" t="s">
        <v>8</v>
      </c>
      <c r="E323" s="9" t="s">
        <v>9</v>
      </c>
      <c r="F323" s="9" t="s">
        <v>10</v>
      </c>
      <c r="G323" s="10" t="s">
        <v>9</v>
      </c>
      <c r="H323" s="303"/>
    </row>
    <row r="324" spans="2:8" ht="12.75" customHeight="1">
      <c r="B324" s="113" t="s">
        <v>14</v>
      </c>
      <c r="C324" s="63">
        <f aca="true" t="shared" si="31" ref="C324:C333">+E324*1.6</f>
        <v>14.760000000000003</v>
      </c>
      <c r="D324" s="63">
        <v>12.3</v>
      </c>
      <c r="E324" s="63">
        <f aca="true" t="shared" si="32" ref="E324:E333">D324*0.75</f>
        <v>9.225000000000001</v>
      </c>
      <c r="F324" s="48">
        <v>0.82</v>
      </c>
      <c r="G324" s="48">
        <v>0.21</v>
      </c>
      <c r="H324" s="49">
        <v>101</v>
      </c>
    </row>
    <row r="325" spans="2:8" ht="12.75" customHeight="1">
      <c r="B325" s="113" t="s">
        <v>15</v>
      </c>
      <c r="C325" s="63">
        <f t="shared" si="31"/>
        <v>24.48</v>
      </c>
      <c r="D325" s="63">
        <v>20.4</v>
      </c>
      <c r="E325" s="63">
        <f t="shared" si="32"/>
        <v>15.299999999999999</v>
      </c>
      <c r="F325" s="48">
        <v>1.36</v>
      </c>
      <c r="G325" s="48">
        <v>0.34</v>
      </c>
      <c r="H325" s="49">
        <v>101</v>
      </c>
    </row>
    <row r="326" spans="2:8" ht="12.75" customHeight="1">
      <c r="B326" s="113" t="s">
        <v>16</v>
      </c>
      <c r="C326" s="63">
        <f t="shared" si="31"/>
        <v>28.560000000000002</v>
      </c>
      <c r="D326" s="63">
        <v>23.8</v>
      </c>
      <c r="E326" s="63">
        <f t="shared" si="32"/>
        <v>17.85</v>
      </c>
      <c r="F326" s="48">
        <v>1.59</v>
      </c>
      <c r="G326" s="48">
        <v>0.4</v>
      </c>
      <c r="H326" s="49">
        <v>101</v>
      </c>
    </row>
    <row r="327" spans="2:8" ht="12.75" customHeight="1">
      <c r="B327" s="113" t="s">
        <v>17</v>
      </c>
      <c r="C327" s="63">
        <f t="shared" si="31"/>
        <v>34.08</v>
      </c>
      <c r="D327" s="63">
        <v>28.4</v>
      </c>
      <c r="E327" s="63">
        <f t="shared" si="32"/>
        <v>21.299999999999997</v>
      </c>
      <c r="F327" s="48">
        <v>1.89</v>
      </c>
      <c r="G327" s="48">
        <v>0.47</v>
      </c>
      <c r="H327" s="49">
        <v>101</v>
      </c>
    </row>
    <row r="328" spans="2:8" ht="12.75" customHeight="1">
      <c r="B328" s="113" t="s">
        <v>18</v>
      </c>
      <c r="C328" s="63">
        <f t="shared" si="31"/>
        <v>25.08</v>
      </c>
      <c r="D328" s="63">
        <v>20.9</v>
      </c>
      <c r="E328" s="63">
        <f t="shared" si="32"/>
        <v>15.674999999999999</v>
      </c>
      <c r="F328" s="48">
        <v>1.39</v>
      </c>
      <c r="G328" s="48">
        <v>0.35</v>
      </c>
      <c r="H328" s="49">
        <v>101</v>
      </c>
    </row>
    <row r="329" spans="2:8" ht="12.75" customHeight="1">
      <c r="B329" s="113" t="s">
        <v>19</v>
      </c>
      <c r="C329" s="63">
        <f t="shared" si="31"/>
        <v>19.439999999999998</v>
      </c>
      <c r="D329" s="63">
        <v>16.2</v>
      </c>
      <c r="E329" s="63">
        <f t="shared" si="32"/>
        <v>12.149999999999999</v>
      </c>
      <c r="F329" s="48">
        <v>1.08</v>
      </c>
      <c r="G329" s="48">
        <v>0.27</v>
      </c>
      <c r="H329" s="49">
        <v>101</v>
      </c>
    </row>
    <row r="330" spans="2:8" ht="12.75" customHeight="1">
      <c r="B330" s="113"/>
      <c r="C330" s="63"/>
      <c r="D330" s="63"/>
      <c r="E330" s="63"/>
      <c r="F330" s="48"/>
      <c r="G330" s="48"/>
      <c r="H330" s="49"/>
    </row>
    <row r="331" spans="2:8" ht="12.75" customHeight="1">
      <c r="B331" s="113" t="s">
        <v>20</v>
      </c>
      <c r="C331" s="63">
        <f t="shared" si="31"/>
        <v>6.719999999999999</v>
      </c>
      <c r="D331" s="63">
        <v>5.6</v>
      </c>
      <c r="E331" s="63">
        <f t="shared" si="32"/>
        <v>4.199999999999999</v>
      </c>
      <c r="F331" s="48">
        <v>0.37</v>
      </c>
      <c r="G331" s="48">
        <v>0.09</v>
      </c>
      <c r="H331" s="49">
        <v>101</v>
      </c>
    </row>
    <row r="332" spans="2:8" ht="12.75" customHeight="1">
      <c r="B332" s="113" t="s">
        <v>21</v>
      </c>
      <c r="C332" s="63">
        <f t="shared" si="31"/>
        <v>1.2000000000000002</v>
      </c>
      <c r="D332" s="63">
        <v>1</v>
      </c>
      <c r="E332" s="63">
        <f t="shared" si="32"/>
        <v>0.75</v>
      </c>
      <c r="F332" s="48">
        <v>0.07</v>
      </c>
      <c r="G332" s="48">
        <v>0</v>
      </c>
      <c r="H332" s="49">
        <v>101</v>
      </c>
    </row>
    <row r="333" spans="2:8" ht="12.75" customHeight="1">
      <c r="B333" s="113" t="s">
        <v>22</v>
      </c>
      <c r="C333" s="63">
        <f t="shared" si="31"/>
        <v>0.4800000000000001</v>
      </c>
      <c r="D333" s="63">
        <v>0.4</v>
      </c>
      <c r="E333" s="63">
        <f t="shared" si="32"/>
        <v>0.30000000000000004</v>
      </c>
      <c r="F333" s="48">
        <v>0.03</v>
      </c>
      <c r="G333" s="48">
        <v>0</v>
      </c>
      <c r="H333" s="49">
        <v>101</v>
      </c>
    </row>
    <row r="334" spans="2:8" ht="12.75" customHeight="1">
      <c r="B334" s="113" t="s">
        <v>11</v>
      </c>
      <c r="C334" s="63">
        <f>+E334*1.6</f>
        <v>0.4800000000000001</v>
      </c>
      <c r="D334" s="63">
        <v>0.4</v>
      </c>
      <c r="E334" s="63">
        <f>D334*0.75</f>
        <v>0.30000000000000004</v>
      </c>
      <c r="F334" s="48">
        <v>0.03</v>
      </c>
      <c r="G334" s="48">
        <v>0</v>
      </c>
      <c r="H334" s="49">
        <v>101</v>
      </c>
    </row>
    <row r="335" spans="2:8" ht="12.75" customHeight="1">
      <c r="B335" s="113" t="s">
        <v>12</v>
      </c>
      <c r="C335" s="63">
        <f>+E335*1.6</f>
        <v>0.4800000000000001</v>
      </c>
      <c r="D335" s="63">
        <v>0.4</v>
      </c>
      <c r="E335" s="63">
        <f>D335*0.75</f>
        <v>0.30000000000000004</v>
      </c>
      <c r="F335" s="48">
        <v>0.03</v>
      </c>
      <c r="G335" s="48">
        <v>0</v>
      </c>
      <c r="H335" s="49">
        <v>101</v>
      </c>
    </row>
    <row r="336" spans="2:8" ht="12.75" customHeight="1">
      <c r="B336" s="113" t="s">
        <v>13</v>
      </c>
      <c r="C336" s="63">
        <f>+E336*1.6</f>
        <v>2.04</v>
      </c>
      <c r="D336" s="63">
        <v>1.7</v>
      </c>
      <c r="E336" s="63">
        <f>D336*0.75</f>
        <v>1.275</v>
      </c>
      <c r="F336" s="48">
        <v>0.11</v>
      </c>
      <c r="G336" s="48">
        <v>0</v>
      </c>
      <c r="H336" s="49">
        <v>101</v>
      </c>
    </row>
    <row r="337" spans="2:8" ht="12.75" customHeight="1">
      <c r="B337" s="129" t="s">
        <v>23</v>
      </c>
      <c r="C337" s="123">
        <f>SUM(C324:C336)</f>
        <v>157.79999999999995</v>
      </c>
      <c r="D337" s="123">
        <f>SUM(D324:D336)</f>
        <v>131.50000000000003</v>
      </c>
      <c r="E337" s="123">
        <f>SUM(E324:E336)</f>
        <v>98.625</v>
      </c>
      <c r="F337" s="51"/>
      <c r="G337" s="51"/>
      <c r="H337" s="51"/>
    </row>
    <row r="338" spans="2:8" s="56" customFormat="1" ht="12.75" customHeight="1">
      <c r="B338" s="241"/>
      <c r="C338" s="112"/>
      <c r="D338" s="112"/>
      <c r="E338" s="112"/>
      <c r="F338" s="64"/>
      <c r="G338" s="64"/>
      <c r="H338" s="64"/>
    </row>
    <row r="339" spans="2:8" ht="15.75" customHeight="1">
      <c r="B339" s="59" t="s">
        <v>193</v>
      </c>
      <c r="C339" s="57"/>
      <c r="D339" s="57"/>
      <c r="E339" s="57"/>
      <c r="F339" s="57"/>
      <c r="G339" s="57"/>
      <c r="H339" s="57"/>
    </row>
    <row r="340" spans="2:8" ht="12.75" customHeight="1">
      <c r="B340" s="242"/>
      <c r="C340" s="58"/>
      <c r="D340" s="58"/>
      <c r="E340" s="58"/>
      <c r="F340" s="58"/>
      <c r="G340" s="58"/>
      <c r="H340" s="58"/>
    </row>
    <row r="341" spans="2:8" ht="25.5">
      <c r="B341" s="295" t="s">
        <v>0</v>
      </c>
      <c r="C341" s="291" t="s">
        <v>1</v>
      </c>
      <c r="D341" s="291"/>
      <c r="E341" s="291"/>
      <c r="F341" s="291" t="s">
        <v>2</v>
      </c>
      <c r="G341" s="291"/>
      <c r="H341" s="8" t="s">
        <v>3</v>
      </c>
    </row>
    <row r="342" spans="2:8" ht="12.75">
      <c r="B342" s="295"/>
      <c r="C342" s="299" t="s">
        <v>4</v>
      </c>
      <c r="D342" s="300"/>
      <c r="E342" s="301"/>
      <c r="F342" s="299" t="s">
        <v>5</v>
      </c>
      <c r="G342" s="300"/>
      <c r="H342" s="302" t="s">
        <v>6</v>
      </c>
    </row>
    <row r="343" spans="2:8" ht="12.75">
      <c r="B343" s="295"/>
      <c r="C343" s="9" t="s">
        <v>7</v>
      </c>
      <c r="D343" s="9" t="s">
        <v>8</v>
      </c>
      <c r="E343" s="9" t="s">
        <v>9</v>
      </c>
      <c r="F343" s="9" t="s">
        <v>10</v>
      </c>
      <c r="G343" s="10" t="s">
        <v>9</v>
      </c>
      <c r="H343" s="303"/>
    </row>
    <row r="344" spans="2:8" ht="12.75" customHeight="1">
      <c r="B344" s="113" t="s">
        <v>14</v>
      </c>
      <c r="C344" s="63">
        <f aca="true" t="shared" si="33" ref="C344:H344">C9+C30+C51+C72+C93+C114+C135+C156+C177+C198+C219+C240+C261+C282+C303+C324</f>
        <v>66.384</v>
      </c>
      <c r="D344" s="63">
        <f t="shared" si="33"/>
        <v>55.32000000000002</v>
      </c>
      <c r="E344" s="63">
        <f t="shared" si="33"/>
        <v>41.49</v>
      </c>
      <c r="F344" s="63">
        <f t="shared" si="33"/>
        <v>3.6394285714285712</v>
      </c>
      <c r="G344" s="63">
        <f t="shared" si="33"/>
        <v>0.9274285714285716</v>
      </c>
      <c r="H344" s="49">
        <f t="shared" si="33"/>
        <v>438</v>
      </c>
    </row>
    <row r="345" spans="2:8" ht="12.75" customHeight="1">
      <c r="B345" s="113" t="s">
        <v>15</v>
      </c>
      <c r="C345" s="63">
        <f aca="true" t="shared" si="34" ref="C345:H356">C10+C31+C52+C73+C94+C115+C136+C157+C178+C199+C220+C241+C262+C283+C304+C325</f>
        <v>93</v>
      </c>
      <c r="D345" s="63">
        <f t="shared" si="34"/>
        <v>77.5</v>
      </c>
      <c r="E345" s="63">
        <f t="shared" si="34"/>
        <v>58.125</v>
      </c>
      <c r="F345" s="63">
        <f t="shared" si="34"/>
        <v>5.1728571428571435</v>
      </c>
      <c r="G345" s="63">
        <f t="shared" si="34"/>
        <v>1.3131428571428574</v>
      </c>
      <c r="H345" s="49">
        <f t="shared" si="34"/>
        <v>438</v>
      </c>
    </row>
    <row r="346" spans="2:8" ht="12.75" customHeight="1">
      <c r="B346" s="113" t="s">
        <v>16</v>
      </c>
      <c r="C346" s="63">
        <f t="shared" si="34"/>
        <v>103.608</v>
      </c>
      <c r="D346" s="63">
        <f t="shared" si="34"/>
        <v>86.33999999999999</v>
      </c>
      <c r="E346" s="63">
        <f t="shared" si="34"/>
        <v>64.755</v>
      </c>
      <c r="F346" s="63">
        <f t="shared" si="34"/>
        <v>5.768571428571429</v>
      </c>
      <c r="G346" s="63">
        <f t="shared" si="34"/>
        <v>1.4531428571428573</v>
      </c>
      <c r="H346" s="49">
        <f t="shared" si="34"/>
        <v>438</v>
      </c>
    </row>
    <row r="347" spans="2:8" ht="12.75" customHeight="1">
      <c r="B347" s="113" t="s">
        <v>17</v>
      </c>
      <c r="C347" s="63">
        <f t="shared" si="34"/>
        <v>116.67600000000003</v>
      </c>
      <c r="D347" s="63">
        <f t="shared" si="34"/>
        <v>97.22999999999999</v>
      </c>
      <c r="E347" s="63">
        <f t="shared" si="34"/>
        <v>72.92249999999999</v>
      </c>
      <c r="F347" s="63">
        <f t="shared" si="34"/>
        <v>6.4977142857142836</v>
      </c>
      <c r="G347" s="63">
        <f t="shared" si="34"/>
        <v>1.6348571428571428</v>
      </c>
      <c r="H347" s="49">
        <f t="shared" si="34"/>
        <v>438</v>
      </c>
    </row>
    <row r="348" spans="2:8" ht="12.75" customHeight="1">
      <c r="B348" s="113" t="s">
        <v>18</v>
      </c>
      <c r="C348" s="63">
        <f t="shared" si="34"/>
        <v>92.13600000000001</v>
      </c>
      <c r="D348" s="63">
        <f t="shared" si="34"/>
        <v>76.77999999999997</v>
      </c>
      <c r="E348" s="63">
        <f t="shared" si="34"/>
        <v>57.585</v>
      </c>
      <c r="F348" s="63">
        <f t="shared" si="34"/>
        <v>5.132857142857143</v>
      </c>
      <c r="G348" s="63">
        <f t="shared" si="34"/>
        <v>1.2831428571428574</v>
      </c>
      <c r="H348" s="49">
        <f t="shared" si="34"/>
        <v>438</v>
      </c>
    </row>
    <row r="349" spans="2:8" ht="12.75" customHeight="1">
      <c r="B349" s="113" t="s">
        <v>19</v>
      </c>
      <c r="C349" s="63">
        <f t="shared" si="34"/>
        <v>77.1</v>
      </c>
      <c r="D349" s="63">
        <f t="shared" si="34"/>
        <v>64.25000000000001</v>
      </c>
      <c r="E349" s="63">
        <f t="shared" si="34"/>
        <v>48.1875</v>
      </c>
      <c r="F349" s="63">
        <f t="shared" si="34"/>
        <v>4.389428571428571</v>
      </c>
      <c r="G349" s="63">
        <f t="shared" si="34"/>
        <v>1.0974285714285716</v>
      </c>
      <c r="H349" s="49">
        <f t="shared" si="34"/>
        <v>438</v>
      </c>
    </row>
    <row r="350" spans="2:8" ht="12.75" customHeight="1">
      <c r="B350" s="113"/>
      <c r="C350" s="63"/>
      <c r="D350" s="63"/>
      <c r="E350" s="63"/>
      <c r="F350" s="63"/>
      <c r="G350" s="63"/>
      <c r="H350" s="49"/>
    </row>
    <row r="351" spans="2:8" ht="12.75" customHeight="1">
      <c r="B351" s="113" t="s">
        <v>20</v>
      </c>
      <c r="C351" s="63">
        <f t="shared" si="34"/>
        <v>35.56799999999999</v>
      </c>
      <c r="D351" s="63">
        <f t="shared" si="34"/>
        <v>29.64</v>
      </c>
      <c r="E351" s="63">
        <f t="shared" si="34"/>
        <v>22.23</v>
      </c>
      <c r="F351" s="63">
        <f t="shared" si="34"/>
        <v>2.043142857142857</v>
      </c>
      <c r="G351" s="63">
        <f t="shared" si="34"/>
        <v>0.49571428571428566</v>
      </c>
      <c r="H351" s="49">
        <f t="shared" si="34"/>
        <v>438</v>
      </c>
    </row>
    <row r="352" spans="2:8" ht="12.75" customHeight="1">
      <c r="B352" s="113" t="s">
        <v>21</v>
      </c>
      <c r="C352" s="63">
        <f t="shared" si="34"/>
        <v>13.283999999999999</v>
      </c>
      <c r="D352" s="63">
        <f t="shared" si="34"/>
        <v>11.070000000000002</v>
      </c>
      <c r="E352" s="63">
        <f t="shared" si="34"/>
        <v>8.3025</v>
      </c>
      <c r="F352" s="63">
        <f t="shared" si="34"/>
        <v>0.791714285714286</v>
      </c>
      <c r="G352" s="63">
        <f t="shared" si="34"/>
        <v>0</v>
      </c>
      <c r="H352" s="49">
        <f t="shared" si="34"/>
        <v>438</v>
      </c>
    </row>
    <row r="353" spans="2:8" ht="12.75" customHeight="1">
      <c r="B353" s="113" t="s">
        <v>22</v>
      </c>
      <c r="C353" s="63">
        <f t="shared" si="34"/>
        <v>10.919999999999998</v>
      </c>
      <c r="D353" s="63">
        <f t="shared" si="34"/>
        <v>9.100000000000001</v>
      </c>
      <c r="E353" s="63">
        <f t="shared" si="34"/>
        <v>6.825</v>
      </c>
      <c r="F353" s="63">
        <f t="shared" si="34"/>
        <v>0.6217142857142859</v>
      </c>
      <c r="G353" s="63">
        <f t="shared" si="34"/>
        <v>0</v>
      </c>
      <c r="H353" s="49">
        <f t="shared" si="34"/>
        <v>438</v>
      </c>
    </row>
    <row r="354" spans="2:8" ht="12.75" customHeight="1">
      <c r="B354" s="113" t="s">
        <v>11</v>
      </c>
      <c r="C354" s="63">
        <f t="shared" si="34"/>
        <v>10.079999999999997</v>
      </c>
      <c r="D354" s="63">
        <f t="shared" si="34"/>
        <v>8.399999999999999</v>
      </c>
      <c r="E354" s="63">
        <f t="shared" si="34"/>
        <v>6.3</v>
      </c>
      <c r="F354" s="63">
        <f t="shared" si="34"/>
        <v>0.581714285714286</v>
      </c>
      <c r="G354" s="63">
        <f t="shared" si="34"/>
        <v>0</v>
      </c>
      <c r="H354" s="49">
        <f t="shared" si="34"/>
        <v>438</v>
      </c>
    </row>
    <row r="355" spans="2:8" ht="12.75" customHeight="1">
      <c r="B355" s="113" t="s">
        <v>12</v>
      </c>
      <c r="C355" s="63">
        <f t="shared" si="34"/>
        <v>11.159999999999997</v>
      </c>
      <c r="D355" s="63">
        <f t="shared" si="34"/>
        <v>9.300000000000002</v>
      </c>
      <c r="E355" s="63">
        <f t="shared" si="34"/>
        <v>6.975</v>
      </c>
      <c r="F355" s="63">
        <f t="shared" si="34"/>
        <v>0.6317142857142859</v>
      </c>
      <c r="G355" s="63">
        <f t="shared" si="34"/>
        <v>0</v>
      </c>
      <c r="H355" s="49">
        <f t="shared" si="34"/>
        <v>438</v>
      </c>
    </row>
    <row r="356" spans="2:8" ht="12.75" customHeight="1">
      <c r="B356" s="113" t="s">
        <v>13</v>
      </c>
      <c r="C356" s="63">
        <f t="shared" si="34"/>
        <v>15.18</v>
      </c>
      <c r="D356" s="63">
        <f t="shared" si="34"/>
        <v>12.65</v>
      </c>
      <c r="E356" s="63">
        <f t="shared" si="34"/>
        <v>9.4875</v>
      </c>
      <c r="F356" s="63">
        <f t="shared" si="34"/>
        <v>0.861714285714286</v>
      </c>
      <c r="G356" s="63">
        <f t="shared" si="34"/>
        <v>0</v>
      </c>
      <c r="H356" s="49">
        <f t="shared" si="34"/>
        <v>438</v>
      </c>
    </row>
    <row r="357" spans="2:8" ht="12.75" customHeight="1">
      <c r="B357" s="129" t="s">
        <v>23</v>
      </c>
      <c r="C357" s="123">
        <f>SUM(C344:C356)</f>
        <v>645.096</v>
      </c>
      <c r="D357" s="123">
        <f>SUM(D344:D356)</f>
        <v>537.5799999999999</v>
      </c>
      <c r="E357" s="123">
        <f>SUM(E344:E356)</f>
        <v>403.18500000000006</v>
      </c>
      <c r="F357" s="54"/>
      <c r="G357" s="54"/>
      <c r="H357" s="51"/>
    </row>
    <row r="359" spans="3:5" ht="12.75">
      <c r="C359" s="126"/>
      <c r="D359" s="126"/>
      <c r="E359" s="126"/>
    </row>
    <row r="360" ht="12.75">
      <c r="D360" s="101"/>
    </row>
  </sheetData>
  <sheetProtection/>
  <mergeCells count="102">
    <mergeCell ref="H280:H281"/>
    <mergeCell ref="B279:B281"/>
    <mergeCell ref="C279:E279"/>
    <mergeCell ref="F279:G279"/>
    <mergeCell ref="C280:E280"/>
    <mergeCell ref="F280:G280"/>
    <mergeCell ref="H217:H218"/>
    <mergeCell ref="B258:B260"/>
    <mergeCell ref="C258:E258"/>
    <mergeCell ref="B174:B176"/>
    <mergeCell ref="C174:E174"/>
    <mergeCell ref="F258:G258"/>
    <mergeCell ref="H259:H260"/>
    <mergeCell ref="F175:G175"/>
    <mergeCell ref="F196:G196"/>
    <mergeCell ref="F174:G174"/>
    <mergeCell ref="F217:G217"/>
    <mergeCell ref="B6:B8"/>
    <mergeCell ref="C6:E6"/>
    <mergeCell ref="F6:G6"/>
    <mergeCell ref="C7:E7"/>
    <mergeCell ref="F7:G7"/>
    <mergeCell ref="B27:B29"/>
    <mergeCell ref="C27:E27"/>
    <mergeCell ref="F27:G27"/>
    <mergeCell ref="C28:E28"/>
    <mergeCell ref="B69:B71"/>
    <mergeCell ref="H28:H29"/>
    <mergeCell ref="B216:B218"/>
    <mergeCell ref="C216:E216"/>
    <mergeCell ref="F216:G216"/>
    <mergeCell ref="C217:E217"/>
    <mergeCell ref="C69:E69"/>
    <mergeCell ref="B153:B155"/>
    <mergeCell ref="C153:E153"/>
    <mergeCell ref="F153:G153"/>
    <mergeCell ref="F28:G28"/>
    <mergeCell ref="H7:H8"/>
    <mergeCell ref="C90:E90"/>
    <mergeCell ref="F90:G90"/>
    <mergeCell ref="H49:H50"/>
    <mergeCell ref="B48:B50"/>
    <mergeCell ref="C48:E48"/>
    <mergeCell ref="F48:G48"/>
    <mergeCell ref="C49:E49"/>
    <mergeCell ref="F49:G49"/>
    <mergeCell ref="H154:H155"/>
    <mergeCell ref="F154:G154"/>
    <mergeCell ref="F69:G69"/>
    <mergeCell ref="C70:E70"/>
    <mergeCell ref="F70:G70"/>
    <mergeCell ref="H70:H71"/>
    <mergeCell ref="C154:E154"/>
    <mergeCell ref="C91:E91"/>
    <mergeCell ref="F91:G91"/>
    <mergeCell ref="H91:H92"/>
    <mergeCell ref="H112:H113"/>
    <mergeCell ref="B111:B113"/>
    <mergeCell ref="C111:E111"/>
    <mergeCell ref="F111:G111"/>
    <mergeCell ref="C112:E112"/>
    <mergeCell ref="F112:G112"/>
    <mergeCell ref="B90:B92"/>
    <mergeCell ref="F133:G133"/>
    <mergeCell ref="H196:H197"/>
    <mergeCell ref="B132:B134"/>
    <mergeCell ref="C132:E132"/>
    <mergeCell ref="F132:G132"/>
    <mergeCell ref="B195:B197"/>
    <mergeCell ref="C195:E195"/>
    <mergeCell ref="F195:G195"/>
    <mergeCell ref="C196:E196"/>
    <mergeCell ref="H175:H176"/>
    <mergeCell ref="H133:H134"/>
    <mergeCell ref="H301:H302"/>
    <mergeCell ref="B237:B239"/>
    <mergeCell ref="C237:E237"/>
    <mergeCell ref="F237:G237"/>
    <mergeCell ref="C238:E238"/>
    <mergeCell ref="F238:G238"/>
    <mergeCell ref="H238:H239"/>
    <mergeCell ref="B300:B302"/>
    <mergeCell ref="C133:E133"/>
    <mergeCell ref="C341:E341"/>
    <mergeCell ref="F341:G341"/>
    <mergeCell ref="C300:E300"/>
    <mergeCell ref="F300:G300"/>
    <mergeCell ref="C301:E301"/>
    <mergeCell ref="F301:G301"/>
    <mergeCell ref="C259:E259"/>
    <mergeCell ref="F259:G259"/>
    <mergeCell ref="C175:E175"/>
    <mergeCell ref="C342:E342"/>
    <mergeCell ref="F342:G342"/>
    <mergeCell ref="H342:H343"/>
    <mergeCell ref="B321:B323"/>
    <mergeCell ref="C321:E321"/>
    <mergeCell ref="F321:G321"/>
    <mergeCell ref="C322:E322"/>
    <mergeCell ref="F322:G322"/>
    <mergeCell ref="H322:H323"/>
    <mergeCell ref="B341:B343"/>
  </mergeCells>
  <printOptions/>
  <pageMargins left="0.7874015748031497" right="0.7874015748031497" top="0.984251968503937" bottom="0.7874015748031497" header="0.3937007874015748" footer="0.3937007874015748"/>
  <pageSetup horizontalDpi="300" verticalDpi="300" orientation="portrait" paperSize="9" scale="80" r:id="rId1"/>
  <headerFooter alignWithMargins="0">
    <oddHeader>&amp;C&amp;"Times New Roman,Félkövér"&amp;12Ajánlatkérők 2017-2018. gázévi földgáz igénye
felhasználási helyenként a 2. rész tekintetében&amp;R&amp;"Times New Roman,Félkövér"&amp;12 1/B. sz. melléklet</oddHeader>
    <oddFooter>&amp;C&amp;12&amp;P</oddFooter>
  </headerFooter>
  <rowBreaks count="5" manualBreakCount="5">
    <brk id="65" max="8" man="1"/>
    <brk id="128" max="8" man="1"/>
    <brk id="191" max="8" man="1"/>
    <brk id="254" max="8" man="1"/>
    <brk id="317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</sheetPr>
  <dimension ref="A1:I239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4.5" style="253" customWidth="1"/>
    <col min="2" max="2" width="11.33203125" style="253" customWidth="1"/>
    <col min="3" max="3" width="10.33203125" style="253" bestFit="1" customWidth="1"/>
    <col min="4" max="5" width="10.33203125" style="253" customWidth="1"/>
    <col min="6" max="7" width="9.33203125" style="253" customWidth="1"/>
    <col min="8" max="8" width="12" style="253" customWidth="1"/>
    <col min="9" max="16384" width="9.33203125" style="253" customWidth="1"/>
  </cols>
  <sheetData>
    <row r="1" spans="1:8" ht="15.75" customHeight="1">
      <c r="A1" s="252"/>
      <c r="B1" s="31" t="s">
        <v>154</v>
      </c>
      <c r="C1" s="252"/>
      <c r="D1" s="252"/>
      <c r="E1" s="252"/>
      <c r="F1" s="252"/>
      <c r="G1" s="252"/>
      <c r="H1" s="252"/>
    </row>
    <row r="2" spans="1:8" ht="12.75" customHeight="1">
      <c r="A2" s="252"/>
      <c r="B2" s="254"/>
      <c r="C2" s="252"/>
      <c r="D2" s="252"/>
      <c r="E2" s="252"/>
      <c r="F2" s="252"/>
      <c r="G2" s="252"/>
      <c r="H2" s="252"/>
    </row>
    <row r="3" spans="1:8" ht="15.75" customHeight="1">
      <c r="A3" s="252"/>
      <c r="B3" s="31" t="s">
        <v>155</v>
      </c>
      <c r="C3" s="255"/>
      <c r="D3" s="255"/>
      <c r="E3" s="255"/>
      <c r="F3" s="255"/>
      <c r="G3" s="255"/>
      <c r="H3" s="256"/>
    </row>
    <row r="4" spans="1:8" ht="12.75">
      <c r="A4" s="252"/>
      <c r="B4" s="34" t="s">
        <v>156</v>
      </c>
      <c r="C4" s="35"/>
      <c r="D4" s="35"/>
      <c r="E4" s="35"/>
      <c r="F4" s="36"/>
      <c r="G4" s="36"/>
      <c r="H4" s="37"/>
    </row>
    <row r="5" spans="1:8" ht="12.75">
      <c r="A5" s="252"/>
      <c r="B5" s="34" t="s">
        <v>157</v>
      </c>
      <c r="C5" s="35"/>
      <c r="D5" s="35"/>
      <c r="E5" s="35"/>
      <c r="F5" s="36"/>
      <c r="G5" s="36"/>
      <c r="H5" s="37"/>
    </row>
    <row r="6" spans="1:8" ht="25.5">
      <c r="A6" s="252"/>
      <c r="B6" s="295" t="s">
        <v>0</v>
      </c>
      <c r="C6" s="296" t="s">
        <v>1</v>
      </c>
      <c r="D6" s="296"/>
      <c r="E6" s="296"/>
      <c r="F6" s="296" t="s">
        <v>2</v>
      </c>
      <c r="G6" s="296"/>
      <c r="H6" s="38" t="s">
        <v>3</v>
      </c>
    </row>
    <row r="7" spans="1:8" ht="12.75" customHeight="1">
      <c r="A7" s="252"/>
      <c r="B7" s="295"/>
      <c r="C7" s="320" t="s">
        <v>4</v>
      </c>
      <c r="D7" s="321"/>
      <c r="E7" s="322"/>
      <c r="F7" s="320" t="s">
        <v>5</v>
      </c>
      <c r="G7" s="321"/>
      <c r="H7" s="318" t="s">
        <v>6</v>
      </c>
    </row>
    <row r="8" spans="1:8" ht="12.75">
      <c r="A8" s="252"/>
      <c r="B8" s="295"/>
      <c r="C8" s="39" t="s">
        <v>7</v>
      </c>
      <c r="D8" s="39" t="s">
        <v>8</v>
      </c>
      <c r="E8" s="39" t="s">
        <v>9</v>
      </c>
      <c r="F8" s="39" t="s">
        <v>10</v>
      </c>
      <c r="G8" s="40" t="s">
        <v>9</v>
      </c>
      <c r="H8" s="319"/>
    </row>
    <row r="9" spans="1:8" ht="12.75">
      <c r="A9" s="252"/>
      <c r="B9" s="41" t="s">
        <v>14</v>
      </c>
      <c r="C9" s="42">
        <f>+E9*1.6</f>
        <v>638.4000000000001</v>
      </c>
      <c r="D9" s="258">
        <v>532</v>
      </c>
      <c r="E9" s="42">
        <f>+D9*0.75</f>
        <v>399</v>
      </c>
      <c r="F9" s="259">
        <v>36</v>
      </c>
      <c r="G9" s="259">
        <v>3</v>
      </c>
      <c r="H9" s="260">
        <v>2900</v>
      </c>
    </row>
    <row r="10" spans="1:8" ht="12.75">
      <c r="A10" s="252"/>
      <c r="B10" s="41" t="s">
        <v>15</v>
      </c>
      <c r="C10" s="42">
        <f aca="true" t="shared" si="0" ref="C10:C21">+E10*1.6</f>
        <v>806.4000000000001</v>
      </c>
      <c r="D10" s="258">
        <v>672</v>
      </c>
      <c r="E10" s="42">
        <f>+D10*0.75</f>
        <v>504</v>
      </c>
      <c r="F10" s="259">
        <v>48</v>
      </c>
      <c r="G10" s="259">
        <v>15</v>
      </c>
      <c r="H10" s="260">
        <v>2900</v>
      </c>
    </row>
    <row r="11" spans="1:8" ht="12.75">
      <c r="A11" s="252"/>
      <c r="B11" s="41" t="s">
        <v>16</v>
      </c>
      <c r="C11" s="42">
        <f t="shared" si="0"/>
        <v>987.6</v>
      </c>
      <c r="D11" s="258">
        <v>823</v>
      </c>
      <c r="E11" s="42">
        <f>+D11*0.75</f>
        <v>617.25</v>
      </c>
      <c r="F11" s="259">
        <v>55</v>
      </c>
      <c r="G11" s="259">
        <v>18</v>
      </c>
      <c r="H11" s="260">
        <v>2900</v>
      </c>
    </row>
    <row r="12" spans="1:8" ht="12.75">
      <c r="A12" s="252"/>
      <c r="B12" s="41" t="s">
        <v>17</v>
      </c>
      <c r="C12" s="42">
        <f t="shared" si="0"/>
        <v>1068</v>
      </c>
      <c r="D12" s="258">
        <v>890</v>
      </c>
      <c r="E12" s="42">
        <f aca="true" t="shared" si="1" ref="E12:E21">+D12*0.75</f>
        <v>667.5</v>
      </c>
      <c r="F12" s="259">
        <v>58</v>
      </c>
      <c r="G12" s="259">
        <v>20</v>
      </c>
      <c r="H12" s="260">
        <v>2900</v>
      </c>
    </row>
    <row r="13" spans="1:8" ht="12.75">
      <c r="A13" s="252"/>
      <c r="B13" s="41" t="s">
        <v>18</v>
      </c>
      <c r="C13" s="42">
        <f t="shared" si="0"/>
        <v>942</v>
      </c>
      <c r="D13" s="258">
        <v>785</v>
      </c>
      <c r="E13" s="42">
        <f t="shared" si="1"/>
        <v>588.75</v>
      </c>
      <c r="F13" s="259">
        <v>55</v>
      </c>
      <c r="G13" s="259">
        <v>18</v>
      </c>
      <c r="H13" s="260">
        <v>2900</v>
      </c>
    </row>
    <row r="14" spans="1:8" ht="12.75">
      <c r="A14" s="252"/>
      <c r="B14" s="41" t="s">
        <v>19</v>
      </c>
      <c r="C14" s="42">
        <f t="shared" si="0"/>
        <v>736.8000000000001</v>
      </c>
      <c r="D14" s="258">
        <v>614</v>
      </c>
      <c r="E14" s="42">
        <f t="shared" si="1"/>
        <v>460.5</v>
      </c>
      <c r="F14" s="259">
        <v>48</v>
      </c>
      <c r="G14" s="259">
        <v>14</v>
      </c>
      <c r="H14" s="260">
        <v>2900</v>
      </c>
    </row>
    <row r="15" spans="1:8" ht="12.75">
      <c r="A15" s="252"/>
      <c r="B15" s="41"/>
      <c r="C15" s="42"/>
      <c r="D15" s="258"/>
      <c r="E15" s="42"/>
      <c r="F15" s="259"/>
      <c r="G15" s="259"/>
      <c r="H15" s="260"/>
    </row>
    <row r="16" spans="1:8" ht="12.75">
      <c r="A16" s="252"/>
      <c r="B16" s="41" t="s">
        <v>20</v>
      </c>
      <c r="C16" s="42">
        <f t="shared" si="0"/>
        <v>543.6</v>
      </c>
      <c r="D16" s="258">
        <v>453</v>
      </c>
      <c r="E16" s="42">
        <f t="shared" si="1"/>
        <v>339.75</v>
      </c>
      <c r="F16" s="259">
        <v>36</v>
      </c>
      <c r="G16" s="42">
        <v>3</v>
      </c>
      <c r="H16" s="260">
        <v>2900</v>
      </c>
    </row>
    <row r="17" spans="1:8" ht="12.75">
      <c r="A17" s="252"/>
      <c r="B17" s="41" t="s">
        <v>21</v>
      </c>
      <c r="C17" s="42">
        <f t="shared" si="0"/>
        <v>256.8</v>
      </c>
      <c r="D17" s="258">
        <v>214</v>
      </c>
      <c r="E17" s="42">
        <f t="shared" si="1"/>
        <v>160.5</v>
      </c>
      <c r="F17" s="42">
        <v>30</v>
      </c>
      <c r="G17" s="42">
        <v>0</v>
      </c>
      <c r="H17" s="28">
        <v>2900</v>
      </c>
    </row>
    <row r="18" spans="1:8" ht="12.75">
      <c r="A18" s="252"/>
      <c r="B18" s="41" t="s">
        <v>22</v>
      </c>
      <c r="C18" s="42">
        <f t="shared" si="0"/>
        <v>218.4</v>
      </c>
      <c r="D18" s="258">
        <v>182</v>
      </c>
      <c r="E18" s="42">
        <f t="shared" si="1"/>
        <v>136.5</v>
      </c>
      <c r="F18" s="42">
        <v>14</v>
      </c>
      <c r="G18" s="42">
        <v>0</v>
      </c>
      <c r="H18" s="28">
        <v>2900</v>
      </c>
    </row>
    <row r="19" spans="1:8" ht="12.75">
      <c r="A19" s="252"/>
      <c r="B19" s="41" t="s">
        <v>11</v>
      </c>
      <c r="C19" s="42">
        <f t="shared" si="0"/>
        <v>236.4</v>
      </c>
      <c r="D19" s="258">
        <v>197</v>
      </c>
      <c r="E19" s="42">
        <f t="shared" si="1"/>
        <v>147.75</v>
      </c>
      <c r="F19" s="42">
        <v>14</v>
      </c>
      <c r="G19" s="42">
        <v>0</v>
      </c>
      <c r="H19" s="28">
        <v>2900</v>
      </c>
    </row>
    <row r="20" spans="1:8" ht="12.75">
      <c r="A20" s="252"/>
      <c r="B20" s="41" t="s">
        <v>12</v>
      </c>
      <c r="C20" s="42">
        <f t="shared" si="0"/>
        <v>229.20000000000002</v>
      </c>
      <c r="D20" s="258">
        <v>191</v>
      </c>
      <c r="E20" s="42">
        <f t="shared" si="1"/>
        <v>143.25</v>
      </c>
      <c r="F20" s="42">
        <v>14</v>
      </c>
      <c r="G20" s="42">
        <v>0</v>
      </c>
      <c r="H20" s="28">
        <v>2900</v>
      </c>
    </row>
    <row r="21" spans="1:8" ht="12.75">
      <c r="A21" s="252"/>
      <c r="B21" s="41" t="s">
        <v>13</v>
      </c>
      <c r="C21" s="42">
        <f t="shared" si="0"/>
        <v>248.4</v>
      </c>
      <c r="D21" s="258">
        <v>207</v>
      </c>
      <c r="E21" s="42">
        <f t="shared" si="1"/>
        <v>155.25</v>
      </c>
      <c r="F21" s="42">
        <v>30</v>
      </c>
      <c r="G21" s="259">
        <v>3</v>
      </c>
      <c r="H21" s="28">
        <v>2900</v>
      </c>
    </row>
    <row r="22" spans="1:8" ht="12.75">
      <c r="A22" s="252"/>
      <c r="B22" s="120" t="s">
        <v>23</v>
      </c>
      <c r="C22" s="121">
        <f>SUM(C9:C21)</f>
        <v>6911.999999999999</v>
      </c>
      <c r="D22" s="121">
        <f>SUM(D9:D21)</f>
        <v>5760</v>
      </c>
      <c r="E22" s="121">
        <f>SUM(E9:E21)</f>
        <v>4320</v>
      </c>
      <c r="F22" s="42"/>
      <c r="G22" s="42"/>
      <c r="H22" s="28"/>
    </row>
    <row r="23" spans="1:8" ht="12.75">
      <c r="A23" s="252"/>
      <c r="B23" s="14"/>
      <c r="C23" s="124"/>
      <c r="D23" s="124"/>
      <c r="E23" s="124"/>
      <c r="F23" s="261"/>
      <c r="G23" s="261"/>
      <c r="H23" s="262"/>
    </row>
    <row r="24" spans="1:8" ht="15.75" customHeight="1">
      <c r="A24" s="252"/>
      <c r="B24" s="31" t="s">
        <v>155</v>
      </c>
      <c r="C24" s="255"/>
      <c r="D24" s="255"/>
      <c r="E24" s="255"/>
      <c r="F24" s="255"/>
      <c r="G24" s="255"/>
      <c r="H24" s="256"/>
    </row>
    <row r="25" spans="1:8" ht="12.75">
      <c r="A25" s="252"/>
      <c r="B25" s="34" t="s">
        <v>158</v>
      </c>
      <c r="C25" s="35"/>
      <c r="D25" s="35"/>
      <c r="E25" s="35"/>
      <c r="F25" s="36"/>
      <c r="G25" s="36"/>
      <c r="H25" s="37"/>
    </row>
    <row r="26" spans="1:8" ht="12.75">
      <c r="A26" s="252"/>
      <c r="B26" s="34" t="s">
        <v>159</v>
      </c>
      <c r="C26" s="35"/>
      <c r="D26" s="35"/>
      <c r="E26" s="35"/>
      <c r="F26" s="36"/>
      <c r="G26" s="36"/>
      <c r="H26" s="37"/>
    </row>
    <row r="27" spans="1:8" ht="25.5">
      <c r="A27" s="252"/>
      <c r="B27" s="295" t="s">
        <v>0</v>
      </c>
      <c r="C27" s="296" t="s">
        <v>1</v>
      </c>
      <c r="D27" s="296"/>
      <c r="E27" s="296"/>
      <c r="F27" s="296" t="s">
        <v>2</v>
      </c>
      <c r="G27" s="296"/>
      <c r="H27" s="38" t="s">
        <v>3</v>
      </c>
    </row>
    <row r="28" spans="1:8" ht="12.75" customHeight="1">
      <c r="A28" s="252"/>
      <c r="B28" s="295"/>
      <c r="C28" s="320" t="s">
        <v>4</v>
      </c>
      <c r="D28" s="321"/>
      <c r="E28" s="322"/>
      <c r="F28" s="320" t="s">
        <v>5</v>
      </c>
      <c r="G28" s="321"/>
      <c r="H28" s="318" t="s">
        <v>6</v>
      </c>
    </row>
    <row r="29" spans="1:8" ht="12.75">
      <c r="A29" s="252"/>
      <c r="B29" s="295"/>
      <c r="C29" s="39" t="s">
        <v>7</v>
      </c>
      <c r="D29" s="39" t="s">
        <v>8</v>
      </c>
      <c r="E29" s="39" t="s">
        <v>9</v>
      </c>
      <c r="F29" s="39" t="s">
        <v>10</v>
      </c>
      <c r="G29" s="40" t="s">
        <v>9</v>
      </c>
      <c r="H29" s="319"/>
    </row>
    <row r="30" spans="1:8" ht="12.75">
      <c r="A30" s="252"/>
      <c r="B30" s="41" t="s">
        <v>14</v>
      </c>
      <c r="C30" s="42">
        <f>+E30*1.6</f>
        <v>229.20000000000002</v>
      </c>
      <c r="D30" s="42">
        <v>191</v>
      </c>
      <c r="E30" s="42">
        <f>+D30*0.75</f>
        <v>143.25</v>
      </c>
      <c r="F30" s="259">
        <v>13</v>
      </c>
      <c r="G30" s="259">
        <v>1</v>
      </c>
      <c r="H30" s="260">
        <v>1000</v>
      </c>
    </row>
    <row r="31" spans="1:8" ht="12.75">
      <c r="A31" s="252"/>
      <c r="B31" s="41" t="s">
        <v>15</v>
      </c>
      <c r="C31" s="42">
        <f aca="true" t="shared" si="2" ref="C31:C42">+E31*1.6</f>
        <v>284.40000000000003</v>
      </c>
      <c r="D31" s="42">
        <v>237</v>
      </c>
      <c r="E31" s="42">
        <f>+D31*0.75</f>
        <v>177.75</v>
      </c>
      <c r="F31" s="259">
        <v>17</v>
      </c>
      <c r="G31" s="259">
        <v>5</v>
      </c>
      <c r="H31" s="260">
        <v>1000</v>
      </c>
    </row>
    <row r="32" spans="1:8" ht="12.75">
      <c r="A32" s="252"/>
      <c r="B32" s="41" t="s">
        <v>16</v>
      </c>
      <c r="C32" s="42">
        <f t="shared" si="2"/>
        <v>352.8</v>
      </c>
      <c r="D32" s="42">
        <v>294</v>
      </c>
      <c r="E32" s="42">
        <f>+D32*0.75</f>
        <v>220.5</v>
      </c>
      <c r="F32" s="259">
        <v>19</v>
      </c>
      <c r="G32" s="259">
        <v>6</v>
      </c>
      <c r="H32" s="260">
        <v>1000</v>
      </c>
    </row>
    <row r="33" spans="1:8" ht="12.75">
      <c r="A33" s="252"/>
      <c r="B33" s="41" t="s">
        <v>17</v>
      </c>
      <c r="C33" s="42">
        <f t="shared" si="2"/>
        <v>348</v>
      </c>
      <c r="D33" s="42">
        <v>290</v>
      </c>
      <c r="E33" s="42">
        <f aca="true" t="shared" si="3" ref="E33:E42">+D33*0.75</f>
        <v>217.5</v>
      </c>
      <c r="F33" s="259">
        <v>20</v>
      </c>
      <c r="G33" s="259">
        <v>6</v>
      </c>
      <c r="H33" s="260">
        <v>1000</v>
      </c>
    </row>
    <row r="34" spans="1:8" ht="12.75">
      <c r="A34" s="252"/>
      <c r="B34" s="41" t="s">
        <v>18</v>
      </c>
      <c r="C34" s="42">
        <f t="shared" si="2"/>
        <v>336</v>
      </c>
      <c r="D34" s="42">
        <v>280</v>
      </c>
      <c r="E34" s="42">
        <f t="shared" si="3"/>
        <v>210</v>
      </c>
      <c r="F34" s="259">
        <v>19</v>
      </c>
      <c r="G34" s="259">
        <v>5</v>
      </c>
      <c r="H34" s="260">
        <v>1000</v>
      </c>
    </row>
    <row r="35" spans="1:8" ht="12.75">
      <c r="A35" s="252"/>
      <c r="B35" s="41" t="s">
        <v>19</v>
      </c>
      <c r="C35" s="42">
        <f t="shared" si="2"/>
        <v>264</v>
      </c>
      <c r="D35" s="42">
        <v>220</v>
      </c>
      <c r="E35" s="42">
        <f t="shared" si="3"/>
        <v>165</v>
      </c>
      <c r="F35" s="259">
        <v>16</v>
      </c>
      <c r="G35" s="259">
        <v>5</v>
      </c>
      <c r="H35" s="260">
        <v>1000</v>
      </c>
    </row>
    <row r="36" spans="1:8" ht="12.75">
      <c r="A36" s="252"/>
      <c r="B36" s="41"/>
      <c r="C36" s="42"/>
      <c r="D36" s="42"/>
      <c r="E36" s="42"/>
      <c r="F36" s="259"/>
      <c r="G36" s="259"/>
      <c r="H36" s="260"/>
    </row>
    <row r="37" spans="1:8" ht="12.75">
      <c r="A37" s="252"/>
      <c r="B37" s="41" t="s">
        <v>20</v>
      </c>
      <c r="C37" s="42">
        <f t="shared" si="2"/>
        <v>178.8</v>
      </c>
      <c r="D37" s="42">
        <v>149</v>
      </c>
      <c r="E37" s="42">
        <f t="shared" si="3"/>
        <v>111.75</v>
      </c>
      <c r="F37" s="259">
        <v>13</v>
      </c>
      <c r="G37" s="42">
        <v>1</v>
      </c>
      <c r="H37" s="260">
        <v>1000</v>
      </c>
    </row>
    <row r="38" spans="1:8" ht="12.75">
      <c r="A38" s="252"/>
      <c r="B38" s="41" t="s">
        <v>21</v>
      </c>
      <c r="C38" s="42">
        <f t="shared" si="2"/>
        <v>84</v>
      </c>
      <c r="D38" s="42">
        <v>70</v>
      </c>
      <c r="E38" s="42">
        <f t="shared" si="3"/>
        <v>52.5</v>
      </c>
      <c r="F38" s="42">
        <v>10</v>
      </c>
      <c r="G38" s="42">
        <v>0</v>
      </c>
      <c r="H38" s="28">
        <v>1000</v>
      </c>
    </row>
    <row r="39" spans="1:8" ht="12.75">
      <c r="A39" s="252"/>
      <c r="B39" s="41" t="s">
        <v>22</v>
      </c>
      <c r="C39" s="42">
        <f t="shared" si="2"/>
        <v>63.6</v>
      </c>
      <c r="D39" s="42">
        <v>53</v>
      </c>
      <c r="E39" s="42">
        <f t="shared" si="3"/>
        <v>39.75</v>
      </c>
      <c r="F39" s="42">
        <v>4</v>
      </c>
      <c r="G39" s="42">
        <v>0</v>
      </c>
      <c r="H39" s="28">
        <v>1000</v>
      </c>
    </row>
    <row r="40" spans="1:8" ht="12.75">
      <c r="A40" s="252"/>
      <c r="B40" s="41" t="s">
        <v>11</v>
      </c>
      <c r="C40" s="42">
        <f t="shared" si="2"/>
        <v>80.4</v>
      </c>
      <c r="D40" s="42">
        <v>67</v>
      </c>
      <c r="E40" s="42">
        <f t="shared" si="3"/>
        <v>50.25</v>
      </c>
      <c r="F40" s="42">
        <v>4</v>
      </c>
      <c r="G40" s="42">
        <v>0</v>
      </c>
      <c r="H40" s="28">
        <v>1000</v>
      </c>
    </row>
    <row r="41" spans="1:8" ht="12.75">
      <c r="A41" s="252"/>
      <c r="B41" s="41" t="s">
        <v>12</v>
      </c>
      <c r="C41" s="42">
        <f t="shared" si="2"/>
        <v>68.4</v>
      </c>
      <c r="D41" s="42">
        <v>57</v>
      </c>
      <c r="E41" s="42">
        <f t="shared" si="3"/>
        <v>42.75</v>
      </c>
      <c r="F41" s="42">
        <v>4</v>
      </c>
      <c r="G41" s="42">
        <v>0</v>
      </c>
      <c r="H41" s="28">
        <v>1000</v>
      </c>
    </row>
    <row r="42" spans="1:8" ht="12.75">
      <c r="A42" s="252"/>
      <c r="B42" s="41" t="s">
        <v>13</v>
      </c>
      <c r="C42" s="42">
        <f t="shared" si="2"/>
        <v>86.4</v>
      </c>
      <c r="D42" s="42">
        <v>72</v>
      </c>
      <c r="E42" s="42">
        <f t="shared" si="3"/>
        <v>54</v>
      </c>
      <c r="F42" s="42">
        <v>10</v>
      </c>
      <c r="G42" s="259">
        <v>1</v>
      </c>
      <c r="H42" s="28">
        <v>1000</v>
      </c>
    </row>
    <row r="43" spans="1:8" ht="12.75">
      <c r="A43" s="252"/>
      <c r="B43" s="120" t="s">
        <v>23</v>
      </c>
      <c r="C43" s="121">
        <f>SUM(C30:C42)</f>
        <v>2376</v>
      </c>
      <c r="D43" s="121">
        <f>SUM(D30:D42)</f>
        <v>1980</v>
      </c>
      <c r="E43" s="121">
        <f>SUM(E30:E42)</f>
        <v>1485</v>
      </c>
      <c r="F43" s="42"/>
      <c r="G43" s="42"/>
      <c r="H43" s="28"/>
    </row>
    <row r="44" spans="1:8" ht="12.75">
      <c r="A44" s="252"/>
      <c r="B44" s="14"/>
      <c r="C44" s="124"/>
      <c r="D44" s="124"/>
      <c r="E44" s="124"/>
      <c r="F44" s="261"/>
      <c r="G44" s="261"/>
      <c r="H44" s="262"/>
    </row>
    <row r="45" spans="1:8" ht="15.75" customHeight="1">
      <c r="A45" s="252"/>
      <c r="B45" s="31" t="s">
        <v>155</v>
      </c>
      <c r="C45" s="255"/>
      <c r="D45" s="255"/>
      <c r="E45" s="255"/>
      <c r="F45" s="255"/>
      <c r="G45" s="255"/>
      <c r="H45" s="256"/>
    </row>
    <row r="46" spans="1:8" ht="12.75">
      <c r="A46" s="252"/>
      <c r="B46" s="34" t="s">
        <v>160</v>
      </c>
      <c r="C46" s="35"/>
      <c r="D46" s="35"/>
      <c r="E46" s="35"/>
      <c r="F46" s="36"/>
      <c r="G46" s="36"/>
      <c r="H46" s="37"/>
    </row>
    <row r="47" spans="1:8" ht="12.75">
      <c r="A47" s="252"/>
      <c r="B47" s="34" t="s">
        <v>161</v>
      </c>
      <c r="C47" s="35"/>
      <c r="D47" s="35"/>
      <c r="E47" s="35"/>
      <c r="F47" s="36"/>
      <c r="G47" s="36"/>
      <c r="H47" s="37"/>
    </row>
    <row r="48" spans="1:8" ht="25.5">
      <c r="A48" s="252"/>
      <c r="B48" s="295" t="s">
        <v>0</v>
      </c>
      <c r="C48" s="296" t="s">
        <v>1</v>
      </c>
      <c r="D48" s="296"/>
      <c r="E48" s="296"/>
      <c r="F48" s="296" t="s">
        <v>2</v>
      </c>
      <c r="G48" s="296"/>
      <c r="H48" s="38" t="s">
        <v>3</v>
      </c>
    </row>
    <row r="49" spans="1:8" ht="12.75" customHeight="1">
      <c r="A49" s="252"/>
      <c r="B49" s="295"/>
      <c r="C49" s="320" t="s">
        <v>4</v>
      </c>
      <c r="D49" s="321"/>
      <c r="E49" s="322"/>
      <c r="F49" s="320" t="s">
        <v>5</v>
      </c>
      <c r="G49" s="321"/>
      <c r="H49" s="318" t="s">
        <v>6</v>
      </c>
    </row>
    <row r="50" spans="1:8" ht="12.75">
      <c r="A50" s="252"/>
      <c r="B50" s="295"/>
      <c r="C50" s="39" t="s">
        <v>7</v>
      </c>
      <c r="D50" s="39" t="s">
        <v>8</v>
      </c>
      <c r="E50" s="39" t="s">
        <v>9</v>
      </c>
      <c r="F50" s="39" t="s">
        <v>10</v>
      </c>
      <c r="G50" s="40" t="s">
        <v>9</v>
      </c>
      <c r="H50" s="319"/>
    </row>
    <row r="51" spans="1:8" ht="12.75">
      <c r="A51" s="252"/>
      <c r="B51" s="41" t="s">
        <v>14</v>
      </c>
      <c r="C51" s="42">
        <f>+E51*1.6</f>
        <v>19.200000000000003</v>
      </c>
      <c r="D51" s="259">
        <v>16</v>
      </c>
      <c r="E51" s="42">
        <f>+D51*0.75</f>
        <v>12</v>
      </c>
      <c r="F51" s="259">
        <v>4</v>
      </c>
      <c r="G51" s="259">
        <v>0.1</v>
      </c>
      <c r="H51" s="28">
        <v>600</v>
      </c>
    </row>
    <row r="52" spans="1:8" ht="12.75">
      <c r="A52" s="252"/>
      <c r="B52" s="41" t="s">
        <v>15</v>
      </c>
      <c r="C52" s="42">
        <f aca="true" t="shared" si="4" ref="C52:C63">+E52*1.6</f>
        <v>24</v>
      </c>
      <c r="D52" s="259">
        <v>20</v>
      </c>
      <c r="E52" s="42">
        <f>+D52*0.75</f>
        <v>15</v>
      </c>
      <c r="F52" s="259">
        <v>5</v>
      </c>
      <c r="G52" s="259">
        <v>0.2</v>
      </c>
      <c r="H52" s="28">
        <v>600</v>
      </c>
    </row>
    <row r="53" spans="1:8" ht="12.75">
      <c r="A53" s="252"/>
      <c r="B53" s="41" t="s">
        <v>16</v>
      </c>
      <c r="C53" s="42">
        <f t="shared" si="4"/>
        <v>43.2</v>
      </c>
      <c r="D53" s="259">
        <v>36</v>
      </c>
      <c r="E53" s="42">
        <f>+D53*0.75</f>
        <v>27</v>
      </c>
      <c r="F53" s="259">
        <v>5</v>
      </c>
      <c r="G53" s="259">
        <v>0.2</v>
      </c>
      <c r="H53" s="28">
        <v>600</v>
      </c>
    </row>
    <row r="54" spans="1:8" ht="12.75">
      <c r="A54" s="252"/>
      <c r="B54" s="41" t="s">
        <v>17</v>
      </c>
      <c r="C54" s="42">
        <f t="shared" si="4"/>
        <v>48</v>
      </c>
      <c r="D54" s="259">
        <v>40</v>
      </c>
      <c r="E54" s="42">
        <f aca="true" t="shared" si="5" ref="E54:E63">+D54*0.75</f>
        <v>30</v>
      </c>
      <c r="F54" s="259">
        <v>5</v>
      </c>
      <c r="G54" s="259">
        <v>0.2</v>
      </c>
      <c r="H54" s="28">
        <v>600</v>
      </c>
    </row>
    <row r="55" spans="1:8" ht="12.75">
      <c r="A55" s="252"/>
      <c r="B55" s="41" t="s">
        <v>18</v>
      </c>
      <c r="C55" s="42">
        <f t="shared" si="4"/>
        <v>38.400000000000006</v>
      </c>
      <c r="D55" s="259">
        <v>32</v>
      </c>
      <c r="E55" s="42">
        <f t="shared" si="5"/>
        <v>24</v>
      </c>
      <c r="F55" s="259">
        <v>5</v>
      </c>
      <c r="G55" s="259">
        <v>0.2</v>
      </c>
      <c r="H55" s="28">
        <v>600</v>
      </c>
    </row>
    <row r="56" spans="1:8" ht="12.75">
      <c r="A56" s="252"/>
      <c r="B56" s="41" t="s">
        <v>19</v>
      </c>
      <c r="C56" s="42">
        <f t="shared" si="4"/>
        <v>24</v>
      </c>
      <c r="D56" s="259">
        <v>20</v>
      </c>
      <c r="E56" s="42">
        <f t="shared" si="5"/>
        <v>15</v>
      </c>
      <c r="F56" s="259">
        <v>4</v>
      </c>
      <c r="G56" s="259">
        <v>0.1</v>
      </c>
      <c r="H56" s="28">
        <v>600</v>
      </c>
    </row>
    <row r="57" spans="1:8" ht="12.75">
      <c r="A57" s="252"/>
      <c r="B57" s="41"/>
      <c r="C57" s="42"/>
      <c r="D57" s="259"/>
      <c r="E57" s="42"/>
      <c r="F57" s="259"/>
      <c r="G57" s="259"/>
      <c r="H57" s="28"/>
    </row>
    <row r="58" spans="1:8" ht="12.75">
      <c r="A58" s="252"/>
      <c r="B58" s="41" t="s">
        <v>20</v>
      </c>
      <c r="C58" s="42">
        <f t="shared" si="4"/>
        <v>12</v>
      </c>
      <c r="D58" s="259">
        <v>10</v>
      </c>
      <c r="E58" s="42">
        <f t="shared" si="5"/>
        <v>7.5</v>
      </c>
      <c r="F58" s="259">
        <v>3</v>
      </c>
      <c r="G58" s="42">
        <v>0</v>
      </c>
      <c r="H58" s="28">
        <v>600</v>
      </c>
    </row>
    <row r="59" spans="1:8" ht="12.75">
      <c r="A59" s="252"/>
      <c r="B59" s="41" t="s">
        <v>21</v>
      </c>
      <c r="C59" s="42">
        <f t="shared" si="4"/>
        <v>4.800000000000001</v>
      </c>
      <c r="D59" s="42">
        <v>4</v>
      </c>
      <c r="E59" s="42">
        <f t="shared" si="5"/>
        <v>3</v>
      </c>
      <c r="F59" s="42">
        <v>1</v>
      </c>
      <c r="G59" s="42">
        <v>0</v>
      </c>
      <c r="H59" s="28">
        <v>600</v>
      </c>
    </row>
    <row r="60" spans="1:8" ht="12.75">
      <c r="A60" s="252"/>
      <c r="B60" s="41" t="s">
        <v>22</v>
      </c>
      <c r="C60" s="42">
        <f t="shared" si="4"/>
        <v>4.800000000000001</v>
      </c>
      <c r="D60" s="42">
        <v>4</v>
      </c>
      <c r="E60" s="42">
        <f t="shared" si="5"/>
        <v>3</v>
      </c>
      <c r="F60" s="42">
        <v>1</v>
      </c>
      <c r="G60" s="42">
        <v>0</v>
      </c>
      <c r="H60" s="28">
        <v>600</v>
      </c>
    </row>
    <row r="61" spans="1:8" ht="12.75">
      <c r="A61" s="252"/>
      <c r="B61" s="41" t="s">
        <v>11</v>
      </c>
      <c r="C61" s="42">
        <f t="shared" si="4"/>
        <v>4.800000000000001</v>
      </c>
      <c r="D61" s="42">
        <v>4</v>
      </c>
      <c r="E61" s="42">
        <f t="shared" si="5"/>
        <v>3</v>
      </c>
      <c r="F61" s="42">
        <v>1</v>
      </c>
      <c r="G61" s="42">
        <v>0</v>
      </c>
      <c r="H61" s="28">
        <v>600</v>
      </c>
    </row>
    <row r="62" spans="1:8" ht="12.75">
      <c r="A62" s="252"/>
      <c r="B62" s="41" t="s">
        <v>12</v>
      </c>
      <c r="C62" s="42">
        <f t="shared" si="4"/>
        <v>4.800000000000001</v>
      </c>
      <c r="D62" s="42">
        <v>4</v>
      </c>
      <c r="E62" s="42">
        <f t="shared" si="5"/>
        <v>3</v>
      </c>
      <c r="F62" s="42">
        <v>1</v>
      </c>
      <c r="G62" s="42">
        <v>0</v>
      </c>
      <c r="H62" s="28">
        <v>600</v>
      </c>
    </row>
    <row r="63" spans="1:8" ht="12.75">
      <c r="A63" s="252"/>
      <c r="B63" s="41" t="s">
        <v>13</v>
      </c>
      <c r="C63" s="42">
        <f t="shared" si="4"/>
        <v>12</v>
      </c>
      <c r="D63" s="42">
        <v>10</v>
      </c>
      <c r="E63" s="42">
        <f t="shared" si="5"/>
        <v>7.5</v>
      </c>
      <c r="F63" s="42">
        <v>3</v>
      </c>
      <c r="G63" s="259">
        <v>0</v>
      </c>
      <c r="H63" s="28">
        <v>600</v>
      </c>
    </row>
    <row r="64" spans="1:9" ht="12.75">
      <c r="A64" s="252"/>
      <c r="B64" s="120" t="s">
        <v>23</v>
      </c>
      <c r="C64" s="121">
        <f>SUM(C51:C63)</f>
        <v>240.00000000000006</v>
      </c>
      <c r="D64" s="121">
        <f>SUM(D51:D63)</f>
        <v>200</v>
      </c>
      <c r="E64" s="121">
        <f>SUM(E51:E63)</f>
        <v>150</v>
      </c>
      <c r="F64" s="42"/>
      <c r="G64" s="259"/>
      <c r="H64" s="28"/>
      <c r="I64" s="257"/>
    </row>
    <row r="65" spans="1:8" ht="12.75">
      <c r="A65" s="252"/>
      <c r="B65" s="14"/>
      <c r="C65" s="124"/>
      <c r="D65" s="124"/>
      <c r="E65" s="124"/>
      <c r="F65" s="261"/>
      <c r="G65" s="261"/>
      <c r="H65" s="262"/>
    </row>
    <row r="66" spans="1:8" ht="15.75" customHeight="1">
      <c r="A66" s="252"/>
      <c r="B66" s="31" t="s">
        <v>155</v>
      </c>
      <c r="C66" s="255"/>
      <c r="D66" s="255"/>
      <c r="E66" s="255"/>
      <c r="F66" s="255"/>
      <c r="G66" s="255"/>
      <c r="H66" s="256"/>
    </row>
    <row r="67" spans="1:8" ht="12.75">
      <c r="A67" s="252"/>
      <c r="B67" s="34" t="s">
        <v>162</v>
      </c>
      <c r="C67" s="35"/>
      <c r="D67" s="35"/>
      <c r="E67" s="35"/>
      <c r="F67" s="36"/>
      <c r="G67" s="36"/>
      <c r="H67" s="37"/>
    </row>
    <row r="68" spans="1:8" ht="12.75">
      <c r="A68" s="252"/>
      <c r="B68" s="34" t="s">
        <v>163</v>
      </c>
      <c r="C68" s="35"/>
      <c r="D68" s="35"/>
      <c r="E68" s="35"/>
      <c r="F68" s="36"/>
      <c r="G68" s="36"/>
      <c r="H68" s="37"/>
    </row>
    <row r="69" spans="1:8" ht="25.5">
      <c r="A69" s="252"/>
      <c r="B69" s="295" t="s">
        <v>0</v>
      </c>
      <c r="C69" s="296" t="s">
        <v>1</v>
      </c>
      <c r="D69" s="296"/>
      <c r="E69" s="296"/>
      <c r="F69" s="296" t="s">
        <v>2</v>
      </c>
      <c r="G69" s="296"/>
      <c r="H69" s="38" t="s">
        <v>3</v>
      </c>
    </row>
    <row r="70" spans="1:8" ht="12.75" customHeight="1">
      <c r="A70" s="252"/>
      <c r="B70" s="295"/>
      <c r="C70" s="320" t="s">
        <v>4</v>
      </c>
      <c r="D70" s="321"/>
      <c r="E70" s="322"/>
      <c r="F70" s="320" t="s">
        <v>5</v>
      </c>
      <c r="G70" s="321"/>
      <c r="H70" s="318" t="s">
        <v>6</v>
      </c>
    </row>
    <row r="71" spans="1:8" ht="12.75">
      <c r="A71" s="252"/>
      <c r="B71" s="295"/>
      <c r="C71" s="39" t="s">
        <v>7</v>
      </c>
      <c r="D71" s="39" t="s">
        <v>8</v>
      </c>
      <c r="E71" s="39" t="s">
        <v>9</v>
      </c>
      <c r="F71" s="39" t="s">
        <v>10</v>
      </c>
      <c r="G71" s="40" t="s">
        <v>9</v>
      </c>
      <c r="H71" s="319"/>
    </row>
    <row r="72" spans="1:8" ht="12.75">
      <c r="A72" s="252"/>
      <c r="B72" s="41" t="s">
        <v>14</v>
      </c>
      <c r="C72" s="42">
        <f>+E72*1.6</f>
        <v>31.200000000000003</v>
      </c>
      <c r="D72" s="259">
        <v>26</v>
      </c>
      <c r="E72" s="42">
        <f>+D72*0.75</f>
        <v>19.5</v>
      </c>
      <c r="F72" s="259">
        <v>3</v>
      </c>
      <c r="G72" s="42">
        <v>0</v>
      </c>
      <c r="H72" s="28">
        <v>200</v>
      </c>
    </row>
    <row r="73" spans="1:8" ht="12.75">
      <c r="A73" s="252"/>
      <c r="B73" s="41" t="s">
        <v>15</v>
      </c>
      <c r="C73" s="42">
        <f aca="true" t="shared" si="6" ref="C73:C84">+E73*1.6</f>
        <v>45.6</v>
      </c>
      <c r="D73" s="259">
        <v>38</v>
      </c>
      <c r="E73" s="42">
        <f>+D73*0.75</f>
        <v>28.5</v>
      </c>
      <c r="F73" s="259">
        <v>4</v>
      </c>
      <c r="G73" s="42">
        <v>0</v>
      </c>
      <c r="H73" s="28">
        <v>200</v>
      </c>
    </row>
    <row r="74" spans="1:8" ht="12.75">
      <c r="A74" s="252"/>
      <c r="B74" s="41" t="s">
        <v>16</v>
      </c>
      <c r="C74" s="42">
        <f t="shared" si="6"/>
        <v>69.60000000000001</v>
      </c>
      <c r="D74" s="259">
        <v>58</v>
      </c>
      <c r="E74" s="42">
        <f>+D74*0.75</f>
        <v>43.5</v>
      </c>
      <c r="F74" s="259">
        <v>4</v>
      </c>
      <c r="G74" s="42">
        <v>0</v>
      </c>
      <c r="H74" s="28">
        <v>200</v>
      </c>
    </row>
    <row r="75" spans="1:8" ht="12.75">
      <c r="A75" s="252"/>
      <c r="B75" s="41" t="s">
        <v>17</v>
      </c>
      <c r="C75" s="42">
        <f t="shared" si="6"/>
        <v>72</v>
      </c>
      <c r="D75" s="259">
        <v>60</v>
      </c>
      <c r="E75" s="42">
        <f aca="true" t="shared" si="7" ref="E75:E84">+D75*0.75</f>
        <v>45</v>
      </c>
      <c r="F75" s="259">
        <v>4</v>
      </c>
      <c r="G75" s="42">
        <v>0</v>
      </c>
      <c r="H75" s="28">
        <v>200</v>
      </c>
    </row>
    <row r="76" spans="1:8" ht="12.75">
      <c r="A76" s="252"/>
      <c r="B76" s="41" t="s">
        <v>18</v>
      </c>
      <c r="C76" s="42">
        <f t="shared" si="6"/>
        <v>69.60000000000001</v>
      </c>
      <c r="D76" s="259">
        <v>58</v>
      </c>
      <c r="E76" s="42">
        <f t="shared" si="7"/>
        <v>43.5</v>
      </c>
      <c r="F76" s="259">
        <v>4</v>
      </c>
      <c r="G76" s="42">
        <v>0</v>
      </c>
      <c r="H76" s="28">
        <v>200</v>
      </c>
    </row>
    <row r="77" spans="1:8" ht="12.75">
      <c r="A77" s="252"/>
      <c r="B77" s="41" t="s">
        <v>19</v>
      </c>
      <c r="C77" s="42">
        <f t="shared" si="6"/>
        <v>42</v>
      </c>
      <c r="D77" s="259">
        <v>35</v>
      </c>
      <c r="E77" s="42">
        <f t="shared" si="7"/>
        <v>26.25</v>
      </c>
      <c r="F77" s="259">
        <v>4</v>
      </c>
      <c r="G77" s="42">
        <v>0</v>
      </c>
      <c r="H77" s="28">
        <v>200</v>
      </c>
    </row>
    <row r="78" spans="1:8" ht="12.75">
      <c r="A78" s="252"/>
      <c r="B78" s="41"/>
      <c r="C78" s="42"/>
      <c r="D78" s="259"/>
      <c r="E78" s="42"/>
      <c r="F78" s="259"/>
      <c r="G78" s="42"/>
      <c r="H78" s="28"/>
    </row>
    <row r="79" spans="1:8" ht="12.75">
      <c r="A79" s="252"/>
      <c r="B79" s="41" t="s">
        <v>20</v>
      </c>
      <c r="C79" s="42">
        <f t="shared" si="6"/>
        <v>24</v>
      </c>
      <c r="D79" s="259">
        <v>20</v>
      </c>
      <c r="E79" s="42">
        <f t="shared" si="7"/>
        <v>15</v>
      </c>
      <c r="F79" s="259">
        <v>3</v>
      </c>
      <c r="G79" s="42">
        <v>0</v>
      </c>
      <c r="H79" s="28">
        <v>200</v>
      </c>
    </row>
    <row r="80" spans="1:8" ht="12.75">
      <c r="A80" s="252"/>
      <c r="B80" s="41" t="s">
        <v>21</v>
      </c>
      <c r="C80" s="42">
        <f t="shared" si="6"/>
        <v>0.6000000000000001</v>
      </c>
      <c r="D80" s="42">
        <v>0.5</v>
      </c>
      <c r="E80" s="42">
        <f t="shared" si="7"/>
        <v>0.375</v>
      </c>
      <c r="F80" s="42">
        <v>1</v>
      </c>
      <c r="G80" s="42">
        <v>0</v>
      </c>
      <c r="H80" s="28">
        <v>200</v>
      </c>
    </row>
    <row r="81" spans="1:8" ht="12.75">
      <c r="A81" s="252"/>
      <c r="B81" s="41" t="s">
        <v>22</v>
      </c>
      <c r="C81" s="42">
        <f t="shared" si="6"/>
        <v>0.6000000000000001</v>
      </c>
      <c r="D81" s="42">
        <v>0.5</v>
      </c>
      <c r="E81" s="42">
        <f t="shared" si="7"/>
        <v>0.375</v>
      </c>
      <c r="F81" s="42">
        <v>1</v>
      </c>
      <c r="G81" s="42">
        <v>0</v>
      </c>
      <c r="H81" s="28">
        <v>200</v>
      </c>
    </row>
    <row r="82" spans="1:8" ht="12.75">
      <c r="A82" s="252"/>
      <c r="B82" s="41" t="s">
        <v>11</v>
      </c>
      <c r="C82" s="42">
        <f t="shared" si="6"/>
        <v>0.6000000000000001</v>
      </c>
      <c r="D82" s="259">
        <v>0.5</v>
      </c>
      <c r="E82" s="42">
        <f t="shared" si="7"/>
        <v>0.375</v>
      </c>
      <c r="F82" s="42">
        <v>1</v>
      </c>
      <c r="G82" s="42">
        <v>0</v>
      </c>
      <c r="H82" s="28">
        <v>200</v>
      </c>
    </row>
    <row r="83" spans="1:8" ht="12.75">
      <c r="A83" s="252"/>
      <c r="B83" s="41" t="s">
        <v>12</v>
      </c>
      <c r="C83" s="42">
        <f t="shared" si="6"/>
        <v>1.8</v>
      </c>
      <c r="D83" s="42">
        <v>1.5</v>
      </c>
      <c r="E83" s="42">
        <f t="shared" si="7"/>
        <v>1.125</v>
      </c>
      <c r="F83" s="42">
        <v>1</v>
      </c>
      <c r="G83" s="42">
        <v>0</v>
      </c>
      <c r="H83" s="28">
        <v>200</v>
      </c>
    </row>
    <row r="84" spans="1:8" ht="12.75">
      <c r="A84" s="252"/>
      <c r="B84" s="41" t="s">
        <v>13</v>
      </c>
      <c r="C84" s="42">
        <f t="shared" si="6"/>
        <v>2.4000000000000004</v>
      </c>
      <c r="D84" s="42">
        <v>2</v>
      </c>
      <c r="E84" s="42">
        <f t="shared" si="7"/>
        <v>1.5</v>
      </c>
      <c r="F84" s="42">
        <v>2</v>
      </c>
      <c r="G84" s="42">
        <v>0</v>
      </c>
      <c r="H84" s="28">
        <v>200</v>
      </c>
    </row>
    <row r="85" spans="1:8" ht="12.75">
      <c r="A85" s="252"/>
      <c r="B85" s="120" t="s">
        <v>23</v>
      </c>
      <c r="C85" s="121">
        <f>SUM(C72:C84)</f>
        <v>360.0000000000001</v>
      </c>
      <c r="D85" s="121">
        <f>SUM(D72:D84)</f>
        <v>300</v>
      </c>
      <c r="E85" s="121">
        <f>SUM(E72:E84)</f>
        <v>225</v>
      </c>
      <c r="F85" s="42"/>
      <c r="G85" s="42"/>
      <c r="H85" s="28"/>
    </row>
    <row r="86" spans="1:8" ht="12.75">
      <c r="A86" s="252"/>
      <c r="B86" s="14"/>
      <c r="C86" s="124"/>
      <c r="D86" s="124"/>
      <c r="E86" s="124"/>
      <c r="F86" s="261"/>
      <c r="G86" s="261"/>
      <c r="H86" s="262"/>
    </row>
    <row r="87" spans="1:8" ht="15.75" customHeight="1">
      <c r="A87" s="252"/>
      <c r="B87" s="31" t="s">
        <v>155</v>
      </c>
      <c r="C87" s="36"/>
      <c r="D87" s="36"/>
      <c r="E87" s="36"/>
      <c r="F87" s="36"/>
      <c r="G87" s="36"/>
      <c r="H87" s="37"/>
    </row>
    <row r="88" spans="1:8" ht="12.75">
      <c r="A88" s="252"/>
      <c r="B88" s="34" t="s">
        <v>164</v>
      </c>
      <c r="C88" s="35"/>
      <c r="D88" s="35"/>
      <c r="E88" s="35"/>
      <c r="F88" s="36"/>
      <c r="G88" s="36"/>
      <c r="H88" s="37"/>
    </row>
    <row r="89" spans="1:8" ht="12.75">
      <c r="A89" s="252"/>
      <c r="B89" s="34" t="s">
        <v>165</v>
      </c>
      <c r="C89" s="35"/>
      <c r="D89" s="35"/>
      <c r="E89" s="35"/>
      <c r="F89" s="36"/>
      <c r="G89" s="36"/>
      <c r="H89" s="37"/>
    </row>
    <row r="90" spans="1:8" ht="25.5">
      <c r="A90" s="252"/>
      <c r="B90" s="295" t="s">
        <v>0</v>
      </c>
      <c r="C90" s="296" t="s">
        <v>1</v>
      </c>
      <c r="D90" s="296"/>
      <c r="E90" s="296"/>
      <c r="F90" s="296" t="s">
        <v>2</v>
      </c>
      <c r="G90" s="296"/>
      <c r="H90" s="38" t="s">
        <v>3</v>
      </c>
    </row>
    <row r="91" spans="1:8" ht="12.75" customHeight="1">
      <c r="A91" s="252"/>
      <c r="B91" s="295"/>
      <c r="C91" s="320" t="s">
        <v>4</v>
      </c>
      <c r="D91" s="321"/>
      <c r="E91" s="322"/>
      <c r="F91" s="320" t="s">
        <v>5</v>
      </c>
      <c r="G91" s="321"/>
      <c r="H91" s="318" t="s">
        <v>6</v>
      </c>
    </row>
    <row r="92" spans="1:8" ht="12.75">
      <c r="A92" s="252"/>
      <c r="B92" s="295"/>
      <c r="C92" s="39" t="s">
        <v>7</v>
      </c>
      <c r="D92" s="39" t="s">
        <v>8</v>
      </c>
      <c r="E92" s="39" t="s">
        <v>9</v>
      </c>
      <c r="F92" s="39" t="s">
        <v>10</v>
      </c>
      <c r="G92" s="40" t="s">
        <v>9</v>
      </c>
      <c r="H92" s="319"/>
    </row>
    <row r="93" spans="1:8" ht="12.75">
      <c r="A93" s="252"/>
      <c r="B93" s="41" t="s">
        <v>14</v>
      </c>
      <c r="C93" s="42">
        <f>+E93*1.6</f>
        <v>7.800000000000001</v>
      </c>
      <c r="D93" s="259">
        <v>6.5</v>
      </c>
      <c r="E93" s="42">
        <f>+D93*0.75</f>
        <v>4.875</v>
      </c>
      <c r="F93" s="259">
        <v>0.5</v>
      </c>
      <c r="G93" s="259">
        <v>0</v>
      </c>
      <c r="H93" s="28">
        <v>100</v>
      </c>
    </row>
    <row r="94" spans="1:8" ht="12.75">
      <c r="A94" s="252"/>
      <c r="B94" s="41" t="s">
        <v>15</v>
      </c>
      <c r="C94" s="42">
        <f aca="true" t="shared" si="8" ref="C94:C105">+E94*1.6</f>
        <v>15.600000000000001</v>
      </c>
      <c r="D94" s="259">
        <v>13</v>
      </c>
      <c r="E94" s="42">
        <f>+D94*0.75</f>
        <v>9.75</v>
      </c>
      <c r="F94" s="259">
        <v>0.9</v>
      </c>
      <c r="G94" s="259">
        <v>0.15</v>
      </c>
      <c r="H94" s="28">
        <v>100</v>
      </c>
    </row>
    <row r="95" spans="1:8" ht="12.75">
      <c r="A95" s="252"/>
      <c r="B95" s="41" t="s">
        <v>16</v>
      </c>
      <c r="C95" s="42">
        <f t="shared" si="8"/>
        <v>21.6</v>
      </c>
      <c r="D95" s="259">
        <v>18</v>
      </c>
      <c r="E95" s="42">
        <f>+D95*0.75</f>
        <v>13.5</v>
      </c>
      <c r="F95" s="259">
        <v>0.96</v>
      </c>
      <c r="G95" s="259">
        <v>0.2</v>
      </c>
      <c r="H95" s="28">
        <v>100</v>
      </c>
    </row>
    <row r="96" spans="1:8" ht="12.75">
      <c r="A96" s="252"/>
      <c r="B96" s="41" t="s">
        <v>17</v>
      </c>
      <c r="C96" s="42">
        <f t="shared" si="8"/>
        <v>22.8</v>
      </c>
      <c r="D96" s="259">
        <v>19</v>
      </c>
      <c r="E96" s="42">
        <f aca="true" t="shared" si="9" ref="E96:E105">+D96*0.75</f>
        <v>14.25</v>
      </c>
      <c r="F96" s="259">
        <v>0.96</v>
      </c>
      <c r="G96" s="259">
        <v>0.25</v>
      </c>
      <c r="H96" s="28">
        <v>100</v>
      </c>
    </row>
    <row r="97" spans="1:8" ht="12.75">
      <c r="A97" s="252"/>
      <c r="B97" s="41" t="s">
        <v>18</v>
      </c>
      <c r="C97" s="42">
        <f t="shared" si="8"/>
        <v>20.400000000000002</v>
      </c>
      <c r="D97" s="259">
        <v>17</v>
      </c>
      <c r="E97" s="42">
        <f t="shared" si="9"/>
        <v>12.75</v>
      </c>
      <c r="F97" s="259">
        <v>0.96</v>
      </c>
      <c r="G97" s="259">
        <v>0.2</v>
      </c>
      <c r="H97" s="28">
        <v>100</v>
      </c>
    </row>
    <row r="98" spans="1:8" ht="12.75">
      <c r="A98" s="252"/>
      <c r="B98" s="41" t="s">
        <v>19</v>
      </c>
      <c r="C98" s="42">
        <f t="shared" si="8"/>
        <v>18</v>
      </c>
      <c r="D98" s="259">
        <v>15</v>
      </c>
      <c r="E98" s="42">
        <f t="shared" si="9"/>
        <v>11.25</v>
      </c>
      <c r="F98" s="259">
        <v>0.9</v>
      </c>
      <c r="G98" s="259">
        <v>0.15</v>
      </c>
      <c r="H98" s="28">
        <v>100</v>
      </c>
    </row>
    <row r="99" spans="1:8" ht="12.75">
      <c r="A99" s="252"/>
      <c r="B99" s="41"/>
      <c r="C99" s="42"/>
      <c r="D99" s="259"/>
      <c r="E99" s="42"/>
      <c r="F99" s="259"/>
      <c r="G99" s="259"/>
      <c r="H99" s="28"/>
    </row>
    <row r="100" spans="1:8" ht="12.75">
      <c r="A100" s="252"/>
      <c r="B100" s="41" t="s">
        <v>20</v>
      </c>
      <c r="C100" s="42">
        <f t="shared" si="8"/>
        <v>6</v>
      </c>
      <c r="D100" s="259">
        <v>5</v>
      </c>
      <c r="E100" s="42">
        <f t="shared" si="9"/>
        <v>3.75</v>
      </c>
      <c r="F100" s="259">
        <v>0.5</v>
      </c>
      <c r="G100" s="42">
        <v>0</v>
      </c>
      <c r="H100" s="28">
        <v>100</v>
      </c>
    </row>
    <row r="101" spans="1:8" ht="12.75">
      <c r="A101" s="252"/>
      <c r="B101" s="41" t="s">
        <v>21</v>
      </c>
      <c r="C101" s="42">
        <f t="shared" si="8"/>
        <v>0.6000000000000001</v>
      </c>
      <c r="D101" s="42">
        <v>0.5</v>
      </c>
      <c r="E101" s="42">
        <f t="shared" si="9"/>
        <v>0.375</v>
      </c>
      <c r="F101" s="42">
        <v>0.09</v>
      </c>
      <c r="G101" s="42">
        <v>0</v>
      </c>
      <c r="H101" s="28">
        <v>100</v>
      </c>
    </row>
    <row r="102" spans="1:8" ht="12.75">
      <c r="A102" s="252"/>
      <c r="B102" s="41" t="s">
        <v>22</v>
      </c>
      <c r="C102" s="42">
        <f t="shared" si="8"/>
        <v>0.4800000000000001</v>
      </c>
      <c r="D102" s="42">
        <v>0.4</v>
      </c>
      <c r="E102" s="42">
        <f t="shared" si="9"/>
        <v>0.30000000000000004</v>
      </c>
      <c r="F102" s="42">
        <v>0.09</v>
      </c>
      <c r="G102" s="42">
        <v>0</v>
      </c>
      <c r="H102" s="28">
        <v>100</v>
      </c>
    </row>
    <row r="103" spans="1:8" ht="12.75">
      <c r="A103" s="252"/>
      <c r="B103" s="41" t="s">
        <v>11</v>
      </c>
      <c r="C103" s="42">
        <f t="shared" si="8"/>
        <v>0.24000000000000005</v>
      </c>
      <c r="D103" s="42">
        <v>0.2</v>
      </c>
      <c r="E103" s="42">
        <f t="shared" si="9"/>
        <v>0.15000000000000002</v>
      </c>
      <c r="F103" s="259">
        <v>0.09</v>
      </c>
      <c r="G103" s="42">
        <v>0</v>
      </c>
      <c r="H103" s="28">
        <v>100</v>
      </c>
    </row>
    <row r="104" spans="1:8" ht="12.75">
      <c r="A104" s="252"/>
      <c r="B104" s="41" t="s">
        <v>12</v>
      </c>
      <c r="C104" s="42">
        <f t="shared" si="8"/>
        <v>0.24000000000000005</v>
      </c>
      <c r="D104" s="42">
        <v>0.2</v>
      </c>
      <c r="E104" s="42">
        <f t="shared" si="9"/>
        <v>0.15000000000000002</v>
      </c>
      <c r="F104" s="259">
        <v>0.09</v>
      </c>
      <c r="G104" s="42">
        <v>0</v>
      </c>
      <c r="H104" s="28">
        <v>100</v>
      </c>
    </row>
    <row r="105" spans="1:8" ht="12.75">
      <c r="A105" s="252"/>
      <c r="B105" s="41" t="s">
        <v>13</v>
      </c>
      <c r="C105" s="42">
        <f t="shared" si="8"/>
        <v>0.6000000000000001</v>
      </c>
      <c r="D105" s="42">
        <v>0.5</v>
      </c>
      <c r="E105" s="42">
        <f t="shared" si="9"/>
        <v>0.375</v>
      </c>
      <c r="F105" s="259">
        <v>0.09</v>
      </c>
      <c r="G105" s="259">
        <v>0</v>
      </c>
      <c r="H105" s="28">
        <v>100</v>
      </c>
    </row>
    <row r="106" spans="1:8" ht="12.75">
      <c r="A106" s="252"/>
      <c r="B106" s="120" t="s">
        <v>23</v>
      </c>
      <c r="C106" s="121">
        <f>SUM(C93:C105)</f>
        <v>114.35999999999999</v>
      </c>
      <c r="D106" s="121">
        <f>SUM(D93:D105)</f>
        <v>95.30000000000001</v>
      </c>
      <c r="E106" s="121">
        <f>SUM(E93:E105)</f>
        <v>71.47500000000001</v>
      </c>
      <c r="F106" s="42"/>
      <c r="G106" s="42"/>
      <c r="H106" s="28"/>
    </row>
    <row r="107" spans="1:8" ht="12.75">
      <c r="A107" s="252"/>
      <c r="B107" s="14"/>
      <c r="C107" s="124"/>
      <c r="D107" s="124"/>
      <c r="E107" s="124"/>
      <c r="F107" s="261"/>
      <c r="G107" s="261"/>
      <c r="H107" s="262"/>
    </row>
    <row r="108" spans="1:8" ht="15.75" customHeight="1">
      <c r="A108" s="252"/>
      <c r="B108" s="31" t="s">
        <v>155</v>
      </c>
      <c r="C108" s="36"/>
      <c r="D108" s="36"/>
      <c r="E108" s="36"/>
      <c r="F108" s="36"/>
      <c r="G108" s="36"/>
      <c r="H108" s="37"/>
    </row>
    <row r="109" spans="1:8" ht="12.75">
      <c r="A109" s="252"/>
      <c r="B109" s="34" t="s">
        <v>166</v>
      </c>
      <c r="C109" s="35"/>
      <c r="D109" s="35"/>
      <c r="E109" s="35"/>
      <c r="F109" s="36"/>
      <c r="G109" s="36"/>
      <c r="H109" s="37"/>
    </row>
    <row r="110" spans="1:8" ht="12.75">
      <c r="A110" s="252"/>
      <c r="B110" s="34" t="s">
        <v>167</v>
      </c>
      <c r="C110" s="35"/>
      <c r="D110" s="35"/>
      <c r="E110" s="35"/>
      <c r="F110" s="36"/>
      <c r="G110" s="36"/>
      <c r="H110" s="37"/>
    </row>
    <row r="111" spans="1:8" ht="25.5">
      <c r="A111" s="252"/>
      <c r="B111" s="295" t="s">
        <v>0</v>
      </c>
      <c r="C111" s="296" t="s">
        <v>1</v>
      </c>
      <c r="D111" s="296"/>
      <c r="E111" s="296"/>
      <c r="F111" s="296" t="s">
        <v>2</v>
      </c>
      <c r="G111" s="296"/>
      <c r="H111" s="38" t="s">
        <v>3</v>
      </c>
    </row>
    <row r="112" spans="1:8" ht="12.75" customHeight="1">
      <c r="A112" s="252"/>
      <c r="B112" s="295"/>
      <c r="C112" s="320" t="s">
        <v>4</v>
      </c>
      <c r="D112" s="321"/>
      <c r="E112" s="322"/>
      <c r="F112" s="320" t="s">
        <v>5</v>
      </c>
      <c r="G112" s="321"/>
      <c r="H112" s="318" t="s">
        <v>6</v>
      </c>
    </row>
    <row r="113" spans="1:8" ht="12.75">
      <c r="A113" s="252"/>
      <c r="B113" s="295"/>
      <c r="C113" s="39" t="s">
        <v>7</v>
      </c>
      <c r="D113" s="39" t="s">
        <v>8</v>
      </c>
      <c r="E113" s="39" t="s">
        <v>9</v>
      </c>
      <c r="F113" s="39" t="s">
        <v>10</v>
      </c>
      <c r="G113" s="40" t="s">
        <v>9</v>
      </c>
      <c r="H113" s="319"/>
    </row>
    <row r="114" spans="1:8" ht="12.75">
      <c r="A114" s="252"/>
      <c r="B114" s="41" t="s">
        <v>14</v>
      </c>
      <c r="C114" s="42">
        <f>+E114*1.6</f>
        <v>5.4</v>
      </c>
      <c r="D114" s="259">
        <v>4.5</v>
      </c>
      <c r="E114" s="42">
        <f>+D114*0.75</f>
        <v>3.375</v>
      </c>
      <c r="F114" s="259">
        <v>0.35</v>
      </c>
      <c r="G114" s="42">
        <v>0</v>
      </c>
      <c r="H114" s="28">
        <v>40</v>
      </c>
    </row>
    <row r="115" spans="1:8" ht="12.75">
      <c r="A115" s="252"/>
      <c r="B115" s="41" t="s">
        <v>15</v>
      </c>
      <c r="C115" s="42">
        <f aca="true" t="shared" si="10" ref="C115:C126">+E115*1.6</f>
        <v>11.4</v>
      </c>
      <c r="D115" s="259">
        <v>9.5</v>
      </c>
      <c r="E115" s="42">
        <f>+D115*0.75</f>
        <v>7.125</v>
      </c>
      <c r="F115" s="259">
        <v>0.65</v>
      </c>
      <c r="G115" s="259">
        <v>0.15</v>
      </c>
      <c r="H115" s="28">
        <v>40</v>
      </c>
    </row>
    <row r="116" spans="1:8" ht="12.75">
      <c r="A116" s="252"/>
      <c r="B116" s="41" t="s">
        <v>16</v>
      </c>
      <c r="C116" s="42">
        <f t="shared" si="10"/>
        <v>15</v>
      </c>
      <c r="D116" s="259">
        <v>12.5</v>
      </c>
      <c r="E116" s="42">
        <f>+D116*0.75</f>
        <v>9.375</v>
      </c>
      <c r="F116" s="259">
        <v>0.84</v>
      </c>
      <c r="G116" s="259">
        <v>0.2</v>
      </c>
      <c r="H116" s="28">
        <v>40</v>
      </c>
    </row>
    <row r="117" spans="1:8" ht="12.75">
      <c r="A117" s="252"/>
      <c r="B117" s="41" t="s">
        <v>17</v>
      </c>
      <c r="C117" s="42">
        <f t="shared" si="10"/>
        <v>16.8</v>
      </c>
      <c r="D117" s="259">
        <v>14</v>
      </c>
      <c r="E117" s="42">
        <f aca="true" t="shared" si="11" ref="E117:E126">+D117*0.75</f>
        <v>10.5</v>
      </c>
      <c r="F117" s="259">
        <v>0.84</v>
      </c>
      <c r="G117" s="259">
        <v>0.2</v>
      </c>
      <c r="H117" s="28">
        <v>40</v>
      </c>
    </row>
    <row r="118" spans="1:8" ht="12.75">
      <c r="A118" s="252"/>
      <c r="B118" s="41" t="s">
        <v>18</v>
      </c>
      <c r="C118" s="42">
        <f t="shared" si="10"/>
        <v>14.4</v>
      </c>
      <c r="D118" s="259">
        <v>12</v>
      </c>
      <c r="E118" s="42">
        <f t="shared" si="11"/>
        <v>9</v>
      </c>
      <c r="F118" s="259">
        <v>0.84</v>
      </c>
      <c r="G118" s="259">
        <v>0.2</v>
      </c>
      <c r="H118" s="28">
        <v>40</v>
      </c>
    </row>
    <row r="119" spans="1:8" ht="12.75">
      <c r="A119" s="252"/>
      <c r="B119" s="41" t="s">
        <v>19</v>
      </c>
      <c r="C119" s="42">
        <f t="shared" si="10"/>
        <v>12</v>
      </c>
      <c r="D119" s="259">
        <v>10</v>
      </c>
      <c r="E119" s="42">
        <f t="shared" si="11"/>
        <v>7.5</v>
      </c>
      <c r="F119" s="259">
        <v>0.7</v>
      </c>
      <c r="G119" s="259">
        <v>0.15</v>
      </c>
      <c r="H119" s="28">
        <v>40</v>
      </c>
    </row>
    <row r="120" spans="1:8" ht="12.75">
      <c r="A120" s="252"/>
      <c r="B120" s="41"/>
      <c r="C120" s="42"/>
      <c r="D120" s="259"/>
      <c r="E120" s="42"/>
      <c r="F120" s="259"/>
      <c r="G120" s="259"/>
      <c r="H120" s="28"/>
    </row>
    <row r="121" spans="1:8" ht="12.75">
      <c r="A121" s="252"/>
      <c r="B121" s="41" t="s">
        <v>20</v>
      </c>
      <c r="C121" s="42">
        <f t="shared" si="10"/>
        <v>4.800000000000001</v>
      </c>
      <c r="D121" s="259">
        <v>4</v>
      </c>
      <c r="E121" s="42">
        <f t="shared" si="11"/>
        <v>3</v>
      </c>
      <c r="F121" s="259">
        <v>0.35</v>
      </c>
      <c r="G121" s="42">
        <v>0</v>
      </c>
      <c r="H121" s="28">
        <v>40</v>
      </c>
    </row>
    <row r="122" spans="1:8" ht="12.75">
      <c r="A122" s="252"/>
      <c r="B122" s="41" t="s">
        <v>21</v>
      </c>
      <c r="C122" s="42">
        <f t="shared" si="10"/>
        <v>1.2000000000000002</v>
      </c>
      <c r="D122" s="42">
        <v>1</v>
      </c>
      <c r="E122" s="42">
        <f t="shared" si="11"/>
        <v>0.75</v>
      </c>
      <c r="F122" s="42">
        <v>0.05</v>
      </c>
      <c r="G122" s="42">
        <v>0</v>
      </c>
      <c r="H122" s="28">
        <v>40</v>
      </c>
    </row>
    <row r="123" spans="1:8" ht="12.75">
      <c r="A123" s="252"/>
      <c r="B123" s="41" t="s">
        <v>22</v>
      </c>
      <c r="C123" s="42">
        <f t="shared" si="10"/>
        <v>0</v>
      </c>
      <c r="D123" s="42">
        <v>0</v>
      </c>
      <c r="E123" s="42">
        <f t="shared" si="11"/>
        <v>0</v>
      </c>
      <c r="F123" s="42">
        <v>0</v>
      </c>
      <c r="G123" s="42">
        <v>0</v>
      </c>
      <c r="H123" s="28">
        <v>40</v>
      </c>
    </row>
    <row r="124" spans="1:8" ht="12.75">
      <c r="A124" s="252"/>
      <c r="B124" s="41" t="s">
        <v>11</v>
      </c>
      <c r="C124" s="42">
        <f t="shared" si="10"/>
        <v>0</v>
      </c>
      <c r="D124" s="42">
        <v>0</v>
      </c>
      <c r="E124" s="42">
        <f t="shared" si="11"/>
        <v>0</v>
      </c>
      <c r="F124" s="42">
        <v>0</v>
      </c>
      <c r="G124" s="42">
        <v>0</v>
      </c>
      <c r="H124" s="28">
        <v>40</v>
      </c>
    </row>
    <row r="125" spans="1:8" ht="12.75">
      <c r="A125" s="252"/>
      <c r="B125" s="41" t="s">
        <v>12</v>
      </c>
      <c r="C125" s="42">
        <f t="shared" si="10"/>
        <v>0</v>
      </c>
      <c r="D125" s="42">
        <v>0</v>
      </c>
      <c r="E125" s="42">
        <f t="shared" si="11"/>
        <v>0</v>
      </c>
      <c r="F125" s="42">
        <v>0</v>
      </c>
      <c r="G125" s="42">
        <v>0</v>
      </c>
      <c r="H125" s="28">
        <v>40</v>
      </c>
    </row>
    <row r="126" spans="1:8" ht="12.75">
      <c r="A126" s="252"/>
      <c r="B126" s="41" t="s">
        <v>13</v>
      </c>
      <c r="C126" s="42">
        <f t="shared" si="10"/>
        <v>0.12000000000000002</v>
      </c>
      <c r="D126" s="42">
        <v>0.1</v>
      </c>
      <c r="E126" s="42">
        <f t="shared" si="11"/>
        <v>0.07500000000000001</v>
      </c>
      <c r="F126" s="42">
        <v>0.05</v>
      </c>
      <c r="G126" s="42">
        <v>0</v>
      </c>
      <c r="H126" s="28">
        <v>40</v>
      </c>
    </row>
    <row r="127" spans="1:8" ht="12.75">
      <c r="A127" s="252"/>
      <c r="B127" s="120" t="s">
        <v>23</v>
      </c>
      <c r="C127" s="121">
        <f>SUM(C114:C126)</f>
        <v>81.12</v>
      </c>
      <c r="D127" s="121">
        <f>SUM(D114:D126)</f>
        <v>67.6</v>
      </c>
      <c r="E127" s="121">
        <f>SUM(E114:E126)</f>
        <v>50.7</v>
      </c>
      <c r="F127" s="42"/>
      <c r="G127" s="42"/>
      <c r="H127" s="28"/>
    </row>
    <row r="128" spans="1:8" ht="12.75">
      <c r="A128" s="252"/>
      <c r="B128" s="14"/>
      <c r="C128" s="124"/>
      <c r="D128" s="124"/>
      <c r="E128" s="124"/>
      <c r="F128" s="261"/>
      <c r="G128" s="261"/>
      <c r="H128" s="262"/>
    </row>
    <row r="129" spans="1:8" ht="15.75" customHeight="1">
      <c r="A129" s="252"/>
      <c r="B129" s="31" t="s">
        <v>155</v>
      </c>
      <c r="C129" s="36"/>
      <c r="D129" s="36"/>
      <c r="E129" s="36"/>
      <c r="F129" s="36"/>
      <c r="G129" s="36"/>
      <c r="H129" s="37"/>
    </row>
    <row r="130" spans="1:8" ht="12.75">
      <c r="A130" s="252"/>
      <c r="B130" s="34" t="s">
        <v>168</v>
      </c>
      <c r="C130" s="35"/>
      <c r="D130" s="35"/>
      <c r="E130" s="35"/>
      <c r="F130" s="36"/>
      <c r="G130" s="36"/>
      <c r="H130" s="37"/>
    </row>
    <row r="131" spans="1:8" ht="12.75">
      <c r="A131" s="252"/>
      <c r="B131" s="34" t="s">
        <v>169</v>
      </c>
      <c r="C131" s="35"/>
      <c r="D131" s="35"/>
      <c r="E131" s="35"/>
      <c r="F131" s="36"/>
      <c r="G131" s="36"/>
      <c r="H131" s="37"/>
    </row>
    <row r="132" spans="1:8" ht="25.5">
      <c r="A132" s="252"/>
      <c r="B132" s="295" t="s">
        <v>0</v>
      </c>
      <c r="C132" s="296" t="s">
        <v>1</v>
      </c>
      <c r="D132" s="296"/>
      <c r="E132" s="296"/>
      <c r="F132" s="296" t="s">
        <v>2</v>
      </c>
      <c r="G132" s="296"/>
      <c r="H132" s="38" t="s">
        <v>3</v>
      </c>
    </row>
    <row r="133" spans="1:8" ht="12.75" customHeight="1">
      <c r="A133" s="252"/>
      <c r="B133" s="295"/>
      <c r="C133" s="320" t="s">
        <v>4</v>
      </c>
      <c r="D133" s="321"/>
      <c r="E133" s="322"/>
      <c r="F133" s="320" t="s">
        <v>5</v>
      </c>
      <c r="G133" s="321"/>
      <c r="H133" s="318" t="s">
        <v>6</v>
      </c>
    </row>
    <row r="134" spans="1:8" ht="12.75">
      <c r="A134" s="252"/>
      <c r="B134" s="295"/>
      <c r="C134" s="39" t="s">
        <v>7</v>
      </c>
      <c r="D134" s="39" t="s">
        <v>8</v>
      </c>
      <c r="E134" s="39" t="s">
        <v>9</v>
      </c>
      <c r="F134" s="39" t="s">
        <v>10</v>
      </c>
      <c r="G134" s="40" t="s">
        <v>9</v>
      </c>
      <c r="H134" s="319"/>
    </row>
    <row r="135" spans="1:8" ht="12.75">
      <c r="A135" s="252"/>
      <c r="B135" s="41" t="s">
        <v>14</v>
      </c>
      <c r="C135" s="42">
        <f>+E135*1.6</f>
        <v>8.4</v>
      </c>
      <c r="D135" s="259">
        <v>7</v>
      </c>
      <c r="E135" s="42">
        <f>+D135*0.75</f>
        <v>5.25</v>
      </c>
      <c r="F135" s="259">
        <v>0.55</v>
      </c>
      <c r="G135" s="259">
        <v>0</v>
      </c>
      <c r="H135" s="28">
        <v>100</v>
      </c>
    </row>
    <row r="136" spans="1:8" ht="12.75">
      <c r="A136" s="252"/>
      <c r="B136" s="41" t="s">
        <v>15</v>
      </c>
      <c r="C136" s="42">
        <f aca="true" t="shared" si="12" ref="C136:C147">+E136*1.6</f>
        <v>18</v>
      </c>
      <c r="D136" s="259">
        <v>15</v>
      </c>
      <c r="E136" s="42">
        <f>+D136*0.75</f>
        <v>11.25</v>
      </c>
      <c r="F136" s="259">
        <v>1</v>
      </c>
      <c r="G136" s="259">
        <v>0.2</v>
      </c>
      <c r="H136" s="28">
        <v>100</v>
      </c>
    </row>
    <row r="137" spans="1:8" ht="12.75">
      <c r="A137" s="252"/>
      <c r="B137" s="41" t="s">
        <v>16</v>
      </c>
      <c r="C137" s="42">
        <f t="shared" si="12"/>
        <v>24</v>
      </c>
      <c r="D137" s="259">
        <v>20</v>
      </c>
      <c r="E137" s="42">
        <f>+D137*0.75</f>
        <v>15</v>
      </c>
      <c r="F137" s="259">
        <v>1.4</v>
      </c>
      <c r="G137" s="259">
        <v>0.3</v>
      </c>
      <c r="H137" s="28">
        <v>100</v>
      </c>
    </row>
    <row r="138" spans="1:8" ht="12.75">
      <c r="A138" s="252"/>
      <c r="B138" s="41" t="s">
        <v>17</v>
      </c>
      <c r="C138" s="42">
        <f t="shared" si="12"/>
        <v>25.200000000000003</v>
      </c>
      <c r="D138" s="259">
        <v>21</v>
      </c>
      <c r="E138" s="42">
        <f aca="true" t="shared" si="13" ref="E138:E147">+D138*0.75</f>
        <v>15.75</v>
      </c>
      <c r="F138" s="259">
        <v>1.5</v>
      </c>
      <c r="G138" s="259">
        <v>0.3</v>
      </c>
      <c r="H138" s="28">
        <v>100</v>
      </c>
    </row>
    <row r="139" spans="1:8" ht="12.75">
      <c r="A139" s="252"/>
      <c r="B139" s="41" t="s">
        <v>18</v>
      </c>
      <c r="C139" s="42">
        <f t="shared" si="12"/>
        <v>21.6</v>
      </c>
      <c r="D139" s="259">
        <v>18</v>
      </c>
      <c r="E139" s="42">
        <f t="shared" si="13"/>
        <v>13.5</v>
      </c>
      <c r="F139" s="259">
        <v>1.25</v>
      </c>
      <c r="G139" s="259">
        <v>0.25</v>
      </c>
      <c r="H139" s="28">
        <v>100</v>
      </c>
    </row>
    <row r="140" spans="1:8" ht="12.75">
      <c r="A140" s="252"/>
      <c r="B140" s="41" t="s">
        <v>19</v>
      </c>
      <c r="C140" s="42">
        <f t="shared" si="12"/>
        <v>18</v>
      </c>
      <c r="D140" s="259">
        <v>15</v>
      </c>
      <c r="E140" s="42">
        <f t="shared" si="13"/>
        <v>11.25</v>
      </c>
      <c r="F140" s="259">
        <v>1.1</v>
      </c>
      <c r="G140" s="259">
        <v>0.2</v>
      </c>
      <c r="H140" s="28">
        <v>100</v>
      </c>
    </row>
    <row r="141" spans="1:8" ht="12.75">
      <c r="A141" s="252"/>
      <c r="B141" s="41"/>
      <c r="C141" s="42"/>
      <c r="D141" s="259"/>
      <c r="E141" s="42"/>
      <c r="F141" s="259"/>
      <c r="G141" s="259"/>
      <c r="H141" s="28"/>
    </row>
    <row r="142" spans="1:8" ht="12.75">
      <c r="A142" s="252"/>
      <c r="B142" s="41" t="s">
        <v>20</v>
      </c>
      <c r="C142" s="42">
        <f t="shared" si="12"/>
        <v>6</v>
      </c>
      <c r="D142" s="259">
        <v>5</v>
      </c>
      <c r="E142" s="42">
        <f t="shared" si="13"/>
        <v>3.75</v>
      </c>
      <c r="F142" s="259">
        <v>0.55</v>
      </c>
      <c r="G142" s="42">
        <v>0</v>
      </c>
      <c r="H142" s="28">
        <v>100</v>
      </c>
    </row>
    <row r="143" spans="1:8" ht="12.75">
      <c r="A143" s="252"/>
      <c r="B143" s="41" t="s">
        <v>21</v>
      </c>
      <c r="C143" s="42">
        <f t="shared" si="12"/>
        <v>1.2000000000000002</v>
      </c>
      <c r="D143" s="42">
        <v>1</v>
      </c>
      <c r="E143" s="42">
        <f t="shared" si="13"/>
        <v>0.75</v>
      </c>
      <c r="F143" s="42">
        <v>0.09</v>
      </c>
      <c r="G143" s="42">
        <v>0</v>
      </c>
      <c r="H143" s="28">
        <v>100</v>
      </c>
    </row>
    <row r="144" spans="1:8" ht="12.75">
      <c r="A144" s="252"/>
      <c r="B144" s="41" t="s">
        <v>22</v>
      </c>
      <c r="C144" s="42">
        <f t="shared" si="12"/>
        <v>0</v>
      </c>
      <c r="D144" s="42">
        <v>0</v>
      </c>
      <c r="E144" s="42">
        <f t="shared" si="13"/>
        <v>0</v>
      </c>
      <c r="F144" s="42">
        <v>0</v>
      </c>
      <c r="G144" s="42">
        <v>0</v>
      </c>
      <c r="H144" s="28">
        <v>100</v>
      </c>
    </row>
    <row r="145" spans="1:8" ht="12.75">
      <c r="A145" s="252"/>
      <c r="B145" s="41" t="s">
        <v>11</v>
      </c>
      <c r="C145" s="42">
        <f t="shared" si="12"/>
        <v>0</v>
      </c>
      <c r="D145" s="42">
        <v>0</v>
      </c>
      <c r="E145" s="42">
        <f t="shared" si="13"/>
        <v>0</v>
      </c>
      <c r="F145" s="42">
        <v>0</v>
      </c>
      <c r="G145" s="42">
        <v>0</v>
      </c>
      <c r="H145" s="28">
        <v>100</v>
      </c>
    </row>
    <row r="146" spans="1:8" ht="12.75">
      <c r="A146" s="252"/>
      <c r="B146" s="41" t="s">
        <v>12</v>
      </c>
      <c r="C146" s="42">
        <f t="shared" si="12"/>
        <v>0</v>
      </c>
      <c r="D146" s="42">
        <v>0</v>
      </c>
      <c r="E146" s="42">
        <f t="shared" si="13"/>
        <v>0</v>
      </c>
      <c r="F146" s="42">
        <v>0</v>
      </c>
      <c r="G146" s="42">
        <v>0</v>
      </c>
      <c r="H146" s="28">
        <v>100</v>
      </c>
    </row>
    <row r="147" spans="1:8" ht="12.75">
      <c r="A147" s="252"/>
      <c r="B147" s="41" t="s">
        <v>13</v>
      </c>
      <c r="C147" s="42">
        <f t="shared" si="12"/>
        <v>1.2000000000000002</v>
      </c>
      <c r="D147" s="42">
        <v>1</v>
      </c>
      <c r="E147" s="42">
        <f t="shared" si="13"/>
        <v>0.75</v>
      </c>
      <c r="F147" s="42">
        <v>0.09</v>
      </c>
      <c r="G147" s="259">
        <v>0</v>
      </c>
      <c r="H147" s="28">
        <v>100</v>
      </c>
    </row>
    <row r="148" spans="1:8" ht="12.75">
      <c r="A148" s="252"/>
      <c r="B148" s="120" t="s">
        <v>23</v>
      </c>
      <c r="C148" s="121">
        <f>SUM(C135:C147)</f>
        <v>123.6</v>
      </c>
      <c r="D148" s="121">
        <f>SUM(D135:D147)</f>
        <v>103</v>
      </c>
      <c r="E148" s="121">
        <f>SUM(E135:E147)</f>
        <v>77.25</v>
      </c>
      <c r="F148" s="42"/>
      <c r="G148" s="42"/>
      <c r="H148" s="28"/>
    </row>
    <row r="149" spans="1:8" ht="12.75">
      <c r="A149" s="252"/>
      <c r="B149" s="14"/>
      <c r="C149" s="124"/>
      <c r="D149" s="124"/>
      <c r="E149" s="124"/>
      <c r="F149" s="261"/>
      <c r="G149" s="261"/>
      <c r="H149" s="262"/>
    </row>
    <row r="150" spans="1:8" ht="15.75" customHeight="1">
      <c r="A150" s="252"/>
      <c r="B150" s="31" t="s">
        <v>155</v>
      </c>
      <c r="C150" s="36"/>
      <c r="D150" s="36"/>
      <c r="E150" s="36"/>
      <c r="F150" s="36"/>
      <c r="G150" s="36"/>
      <c r="H150" s="37"/>
    </row>
    <row r="151" spans="1:8" ht="12.75">
      <c r="A151" s="252"/>
      <c r="B151" s="34" t="s">
        <v>170</v>
      </c>
      <c r="C151" s="35"/>
      <c r="D151" s="35"/>
      <c r="E151" s="35"/>
      <c r="F151" s="36"/>
      <c r="G151" s="36"/>
      <c r="H151" s="37"/>
    </row>
    <row r="152" spans="1:8" ht="12.75">
      <c r="A152" s="252"/>
      <c r="B152" s="34" t="s">
        <v>171</v>
      </c>
      <c r="C152" s="35"/>
      <c r="D152" s="35"/>
      <c r="E152" s="35"/>
      <c r="F152" s="36"/>
      <c r="G152" s="36"/>
      <c r="H152" s="37"/>
    </row>
    <row r="153" spans="1:8" ht="25.5">
      <c r="A153" s="252"/>
      <c r="B153" s="295" t="s">
        <v>0</v>
      </c>
      <c r="C153" s="296" t="s">
        <v>1</v>
      </c>
      <c r="D153" s="296"/>
      <c r="E153" s="296"/>
      <c r="F153" s="296" t="s">
        <v>2</v>
      </c>
      <c r="G153" s="296"/>
      <c r="H153" s="38" t="s">
        <v>3</v>
      </c>
    </row>
    <row r="154" spans="1:8" ht="12.75" customHeight="1">
      <c r="A154" s="252"/>
      <c r="B154" s="295"/>
      <c r="C154" s="320" t="s">
        <v>4</v>
      </c>
      <c r="D154" s="321"/>
      <c r="E154" s="322"/>
      <c r="F154" s="320" t="s">
        <v>5</v>
      </c>
      <c r="G154" s="321"/>
      <c r="H154" s="318" t="s">
        <v>6</v>
      </c>
    </row>
    <row r="155" spans="1:8" ht="12.75">
      <c r="A155" s="252"/>
      <c r="B155" s="295"/>
      <c r="C155" s="39" t="s">
        <v>7</v>
      </c>
      <c r="D155" s="39" t="s">
        <v>8</v>
      </c>
      <c r="E155" s="39" t="s">
        <v>9</v>
      </c>
      <c r="F155" s="39" t="s">
        <v>10</v>
      </c>
      <c r="G155" s="40" t="s">
        <v>9</v>
      </c>
      <c r="H155" s="319"/>
    </row>
    <row r="156" spans="1:8" ht="12.75">
      <c r="A156" s="252"/>
      <c r="B156" s="41" t="s">
        <v>14</v>
      </c>
      <c r="C156" s="42">
        <f>+E156*1.6</f>
        <v>2.16</v>
      </c>
      <c r="D156" s="259">
        <v>1.8</v>
      </c>
      <c r="E156" s="42">
        <f>+D156*0.75</f>
        <v>1.35</v>
      </c>
      <c r="F156" s="259">
        <v>0.12</v>
      </c>
      <c r="G156" s="259">
        <v>0.03</v>
      </c>
      <c r="H156" s="28">
        <v>16</v>
      </c>
    </row>
    <row r="157" spans="1:8" ht="12.75">
      <c r="A157" s="252"/>
      <c r="B157" s="41" t="s">
        <v>15</v>
      </c>
      <c r="C157" s="42">
        <f aca="true" t="shared" si="14" ref="C157:C168">+E157*1.6</f>
        <v>4.32</v>
      </c>
      <c r="D157" s="259">
        <v>3.6</v>
      </c>
      <c r="E157" s="42">
        <f>+D157*0.75</f>
        <v>2.7</v>
      </c>
      <c r="F157" s="259">
        <v>0.25</v>
      </c>
      <c r="G157" s="259">
        <v>0.06</v>
      </c>
      <c r="H157" s="28">
        <v>16</v>
      </c>
    </row>
    <row r="158" spans="1:8" ht="12.75">
      <c r="A158" s="252"/>
      <c r="B158" s="41" t="s">
        <v>16</v>
      </c>
      <c r="C158" s="42">
        <f t="shared" si="14"/>
        <v>5.280000000000001</v>
      </c>
      <c r="D158" s="259">
        <v>4.4</v>
      </c>
      <c r="E158" s="42">
        <f>+D158*0.75</f>
        <v>3.3000000000000003</v>
      </c>
      <c r="F158" s="259">
        <v>0.35</v>
      </c>
      <c r="G158" s="259">
        <v>0.07</v>
      </c>
      <c r="H158" s="28">
        <v>16</v>
      </c>
    </row>
    <row r="159" spans="1:8" ht="12.75">
      <c r="A159" s="252"/>
      <c r="B159" s="41" t="s">
        <v>17</v>
      </c>
      <c r="C159" s="42">
        <f t="shared" si="14"/>
        <v>6</v>
      </c>
      <c r="D159" s="259">
        <v>5</v>
      </c>
      <c r="E159" s="42">
        <f aca="true" t="shared" si="15" ref="E159:E168">+D159*0.75</f>
        <v>3.75</v>
      </c>
      <c r="F159" s="259">
        <v>0.35</v>
      </c>
      <c r="G159" s="259">
        <v>0.08</v>
      </c>
      <c r="H159" s="28">
        <v>16</v>
      </c>
    </row>
    <row r="160" spans="1:8" ht="12.75">
      <c r="A160" s="252"/>
      <c r="B160" s="41" t="s">
        <v>18</v>
      </c>
      <c r="C160" s="42">
        <f t="shared" si="14"/>
        <v>5.16</v>
      </c>
      <c r="D160" s="259">
        <v>4.3</v>
      </c>
      <c r="E160" s="42">
        <f t="shared" si="15"/>
        <v>3.2249999999999996</v>
      </c>
      <c r="F160" s="259">
        <v>0.3</v>
      </c>
      <c r="G160" s="259">
        <v>0.07</v>
      </c>
      <c r="H160" s="28">
        <v>16</v>
      </c>
    </row>
    <row r="161" spans="1:8" ht="12.75">
      <c r="A161" s="252"/>
      <c r="B161" s="41" t="s">
        <v>19</v>
      </c>
      <c r="C161" s="42">
        <f t="shared" si="14"/>
        <v>4.32</v>
      </c>
      <c r="D161" s="259">
        <v>3.6</v>
      </c>
      <c r="E161" s="42">
        <f t="shared" si="15"/>
        <v>2.7</v>
      </c>
      <c r="F161" s="259">
        <v>0.26</v>
      </c>
      <c r="G161" s="259">
        <v>0.06</v>
      </c>
      <c r="H161" s="28">
        <v>16</v>
      </c>
    </row>
    <row r="162" spans="1:8" ht="12.75">
      <c r="A162" s="252"/>
      <c r="B162" s="41"/>
      <c r="C162" s="42"/>
      <c r="D162" s="259"/>
      <c r="E162" s="42"/>
      <c r="F162" s="259"/>
      <c r="G162" s="259"/>
      <c r="H162" s="28"/>
    </row>
    <row r="163" spans="1:8" ht="12.75">
      <c r="A163" s="252"/>
      <c r="B163" s="41" t="s">
        <v>20</v>
      </c>
      <c r="C163" s="42">
        <f t="shared" si="14"/>
        <v>1.2000000000000002</v>
      </c>
      <c r="D163" s="259">
        <v>1</v>
      </c>
      <c r="E163" s="42">
        <f t="shared" si="15"/>
        <v>0.75</v>
      </c>
      <c r="F163" s="259">
        <v>0.14</v>
      </c>
      <c r="G163" s="42">
        <v>0</v>
      </c>
      <c r="H163" s="28">
        <v>16</v>
      </c>
    </row>
    <row r="164" spans="1:8" ht="12.75">
      <c r="A164" s="252"/>
      <c r="B164" s="41" t="s">
        <v>21</v>
      </c>
      <c r="C164" s="42">
        <f t="shared" si="14"/>
        <v>0.36</v>
      </c>
      <c r="D164" s="42">
        <v>0.3</v>
      </c>
      <c r="E164" s="42">
        <f t="shared" si="15"/>
        <v>0.22499999999999998</v>
      </c>
      <c r="F164" s="42">
        <v>0.04</v>
      </c>
      <c r="G164" s="42">
        <v>0</v>
      </c>
      <c r="H164" s="28">
        <v>16</v>
      </c>
    </row>
    <row r="165" spans="1:8" ht="12.75">
      <c r="A165" s="252"/>
      <c r="B165" s="41" t="s">
        <v>22</v>
      </c>
      <c r="C165" s="42">
        <f t="shared" si="14"/>
        <v>0.12000000000000002</v>
      </c>
      <c r="D165" s="42">
        <v>0.1</v>
      </c>
      <c r="E165" s="42">
        <f t="shared" si="15"/>
        <v>0.07500000000000001</v>
      </c>
      <c r="F165" s="42">
        <v>0.03</v>
      </c>
      <c r="G165" s="42">
        <v>0</v>
      </c>
      <c r="H165" s="28">
        <v>16</v>
      </c>
    </row>
    <row r="166" spans="1:8" ht="12.75">
      <c r="A166" s="252"/>
      <c r="B166" s="41" t="s">
        <v>11</v>
      </c>
      <c r="C166" s="42">
        <f t="shared" si="14"/>
        <v>0.12000000000000002</v>
      </c>
      <c r="D166" s="42">
        <v>0.1</v>
      </c>
      <c r="E166" s="42">
        <f t="shared" si="15"/>
        <v>0.07500000000000001</v>
      </c>
      <c r="F166" s="42">
        <v>0.03</v>
      </c>
      <c r="G166" s="42">
        <v>0</v>
      </c>
      <c r="H166" s="28">
        <v>16</v>
      </c>
    </row>
    <row r="167" spans="1:8" ht="12.75">
      <c r="A167" s="252"/>
      <c r="B167" s="41" t="s">
        <v>12</v>
      </c>
      <c r="C167" s="42">
        <f t="shared" si="14"/>
        <v>0.12000000000000002</v>
      </c>
      <c r="D167" s="42">
        <v>0.1</v>
      </c>
      <c r="E167" s="42">
        <f t="shared" si="15"/>
        <v>0.07500000000000001</v>
      </c>
      <c r="F167" s="42">
        <v>0.03</v>
      </c>
      <c r="G167" s="42">
        <v>0</v>
      </c>
      <c r="H167" s="28">
        <v>16</v>
      </c>
    </row>
    <row r="168" spans="1:8" ht="12.75">
      <c r="A168" s="252"/>
      <c r="B168" s="41" t="s">
        <v>13</v>
      </c>
      <c r="C168" s="42">
        <f t="shared" si="14"/>
        <v>0.36</v>
      </c>
      <c r="D168" s="42">
        <v>0.3</v>
      </c>
      <c r="E168" s="42">
        <f t="shared" si="15"/>
        <v>0.22499999999999998</v>
      </c>
      <c r="F168" s="42">
        <v>0.04</v>
      </c>
      <c r="G168" s="259">
        <v>0</v>
      </c>
      <c r="H168" s="28">
        <v>16</v>
      </c>
    </row>
    <row r="169" spans="1:8" ht="12.75">
      <c r="A169" s="252"/>
      <c r="B169" s="120" t="s">
        <v>23</v>
      </c>
      <c r="C169" s="121">
        <f>SUM(C156:C168)</f>
        <v>29.520000000000003</v>
      </c>
      <c r="D169" s="121">
        <f>SUM(D156:D168)</f>
        <v>24.60000000000001</v>
      </c>
      <c r="E169" s="121">
        <f>SUM(E156:E168)</f>
        <v>18.450000000000003</v>
      </c>
      <c r="F169" s="42"/>
      <c r="G169" s="42"/>
      <c r="H169" s="28"/>
    </row>
    <row r="170" spans="1:8" ht="12.75">
      <c r="A170" s="252"/>
      <c r="B170" s="14"/>
      <c r="C170" s="124"/>
      <c r="D170" s="124"/>
      <c r="E170" s="124"/>
      <c r="F170" s="261"/>
      <c r="G170" s="261"/>
      <c r="H170" s="262"/>
    </row>
    <row r="171" spans="1:8" ht="15.75" customHeight="1">
      <c r="A171" s="252"/>
      <c r="B171" s="31" t="s">
        <v>155</v>
      </c>
      <c r="C171" s="124"/>
      <c r="D171" s="124"/>
      <c r="E171" s="124"/>
      <c r="F171" s="261"/>
      <c r="G171" s="261"/>
      <c r="H171" s="262"/>
    </row>
    <row r="172" spans="1:8" ht="12.75">
      <c r="A172" s="252"/>
      <c r="B172" s="34" t="s">
        <v>172</v>
      </c>
      <c r="C172" s="35"/>
      <c r="D172" s="35"/>
      <c r="E172" s="35"/>
      <c r="F172" s="36"/>
      <c r="G172" s="36"/>
      <c r="H172" s="37"/>
    </row>
    <row r="173" spans="1:8" ht="12.75">
      <c r="A173" s="252"/>
      <c r="B173" s="34" t="s">
        <v>173</v>
      </c>
      <c r="C173" s="35"/>
      <c r="D173" s="35"/>
      <c r="E173" s="35"/>
      <c r="F173" s="36"/>
      <c r="G173" s="36"/>
      <c r="H173" s="37"/>
    </row>
    <row r="174" spans="1:8" ht="25.5">
      <c r="A174" s="252"/>
      <c r="B174" s="295" t="s">
        <v>0</v>
      </c>
      <c r="C174" s="296" t="s">
        <v>1</v>
      </c>
      <c r="D174" s="296"/>
      <c r="E174" s="296"/>
      <c r="F174" s="296" t="s">
        <v>2</v>
      </c>
      <c r="G174" s="296"/>
      <c r="H174" s="38" t="s">
        <v>3</v>
      </c>
    </row>
    <row r="175" spans="1:8" ht="12.75" customHeight="1">
      <c r="A175" s="252"/>
      <c r="B175" s="295"/>
      <c r="C175" s="320" t="s">
        <v>4</v>
      </c>
      <c r="D175" s="321"/>
      <c r="E175" s="322"/>
      <c r="F175" s="320" t="s">
        <v>5</v>
      </c>
      <c r="G175" s="321"/>
      <c r="H175" s="318" t="s">
        <v>6</v>
      </c>
    </row>
    <row r="176" spans="1:8" ht="12.75">
      <c r="A176" s="252"/>
      <c r="B176" s="295"/>
      <c r="C176" s="39" t="s">
        <v>7</v>
      </c>
      <c r="D176" s="39" t="s">
        <v>8</v>
      </c>
      <c r="E176" s="39" t="s">
        <v>9</v>
      </c>
      <c r="F176" s="39" t="s">
        <v>10</v>
      </c>
      <c r="G176" s="40" t="s">
        <v>9</v>
      </c>
      <c r="H176" s="319"/>
    </row>
    <row r="177" spans="1:8" ht="12.75">
      <c r="A177" s="252"/>
      <c r="B177" s="41" t="s">
        <v>14</v>
      </c>
      <c r="C177" s="42">
        <f>+E177*1.6</f>
        <v>1.8</v>
      </c>
      <c r="D177" s="259">
        <v>1.5</v>
      </c>
      <c r="E177" s="42">
        <f>+D177*0.75</f>
        <v>1.125</v>
      </c>
      <c r="F177" s="259">
        <v>0.11</v>
      </c>
      <c r="G177" s="259">
        <v>0</v>
      </c>
      <c r="H177" s="28">
        <v>16</v>
      </c>
    </row>
    <row r="178" spans="1:8" ht="12.75">
      <c r="A178" s="252"/>
      <c r="B178" s="41" t="s">
        <v>15</v>
      </c>
      <c r="C178" s="42">
        <f aca="true" t="shared" si="16" ref="C178:C189">+E178*1.6</f>
        <v>3</v>
      </c>
      <c r="D178" s="259">
        <v>2.5</v>
      </c>
      <c r="E178" s="42">
        <f>+D178*0.75</f>
        <v>1.875</v>
      </c>
      <c r="F178" s="259">
        <v>0.18</v>
      </c>
      <c r="G178" s="259">
        <v>0.04</v>
      </c>
      <c r="H178" s="28">
        <v>16</v>
      </c>
    </row>
    <row r="179" spans="1:8" ht="12.75">
      <c r="A179" s="252"/>
      <c r="B179" s="41" t="s">
        <v>16</v>
      </c>
      <c r="C179" s="42">
        <f t="shared" si="16"/>
        <v>3.6</v>
      </c>
      <c r="D179" s="259">
        <v>3</v>
      </c>
      <c r="E179" s="42">
        <f>+D179*0.75</f>
        <v>2.25</v>
      </c>
      <c r="F179" s="259">
        <v>0.21</v>
      </c>
      <c r="G179" s="259">
        <v>0.05</v>
      </c>
      <c r="H179" s="28">
        <v>16</v>
      </c>
    </row>
    <row r="180" spans="1:8" ht="12.75">
      <c r="A180" s="252"/>
      <c r="B180" s="41" t="s">
        <v>17</v>
      </c>
      <c r="C180" s="42">
        <f t="shared" si="16"/>
        <v>4.32</v>
      </c>
      <c r="D180" s="259">
        <v>3.6</v>
      </c>
      <c r="E180" s="42">
        <f aca="true" t="shared" si="17" ref="E180:E189">+D180*0.75</f>
        <v>2.7</v>
      </c>
      <c r="F180" s="259">
        <v>0.25</v>
      </c>
      <c r="G180" s="259">
        <v>0.06</v>
      </c>
      <c r="H180" s="28">
        <v>16</v>
      </c>
    </row>
    <row r="181" spans="1:8" ht="12.75">
      <c r="A181" s="252"/>
      <c r="B181" s="41" t="s">
        <v>18</v>
      </c>
      <c r="C181" s="42">
        <f t="shared" si="16"/>
        <v>3.8400000000000007</v>
      </c>
      <c r="D181" s="259">
        <v>3.2</v>
      </c>
      <c r="E181" s="42">
        <f t="shared" si="17"/>
        <v>2.4000000000000004</v>
      </c>
      <c r="F181" s="259">
        <v>0.22</v>
      </c>
      <c r="G181" s="259">
        <v>0.05</v>
      </c>
      <c r="H181" s="28">
        <v>16</v>
      </c>
    </row>
    <row r="182" spans="1:8" ht="12.75">
      <c r="A182" s="252"/>
      <c r="B182" s="41" t="s">
        <v>19</v>
      </c>
      <c r="C182" s="42">
        <f t="shared" si="16"/>
        <v>3.3599999999999994</v>
      </c>
      <c r="D182" s="259">
        <v>2.8</v>
      </c>
      <c r="E182" s="42">
        <f t="shared" si="17"/>
        <v>2.0999999999999996</v>
      </c>
      <c r="F182" s="259">
        <v>0.2</v>
      </c>
      <c r="G182" s="259">
        <v>0.04</v>
      </c>
      <c r="H182" s="28">
        <v>16</v>
      </c>
    </row>
    <row r="183" spans="1:8" ht="12.75">
      <c r="A183" s="252"/>
      <c r="B183" s="41"/>
      <c r="C183" s="42"/>
      <c r="D183" s="259"/>
      <c r="E183" s="42"/>
      <c r="F183" s="259"/>
      <c r="G183" s="259"/>
      <c r="H183" s="28"/>
    </row>
    <row r="184" spans="1:8" ht="12.75">
      <c r="A184" s="252"/>
      <c r="B184" s="41" t="s">
        <v>20</v>
      </c>
      <c r="C184" s="42">
        <f t="shared" si="16"/>
        <v>1.44</v>
      </c>
      <c r="D184" s="259">
        <v>1.2</v>
      </c>
      <c r="E184" s="42">
        <f t="shared" si="17"/>
        <v>0.8999999999999999</v>
      </c>
      <c r="F184" s="259">
        <v>0.1</v>
      </c>
      <c r="G184" s="42">
        <v>0</v>
      </c>
      <c r="H184" s="28">
        <v>16</v>
      </c>
    </row>
    <row r="185" spans="1:8" ht="12.75">
      <c r="A185" s="252"/>
      <c r="B185" s="41" t="s">
        <v>21</v>
      </c>
      <c r="C185" s="42">
        <f t="shared" si="16"/>
        <v>0.4800000000000001</v>
      </c>
      <c r="D185" s="259">
        <v>0.4</v>
      </c>
      <c r="E185" s="42">
        <f t="shared" si="17"/>
        <v>0.30000000000000004</v>
      </c>
      <c r="F185" s="42">
        <v>0.04</v>
      </c>
      <c r="G185" s="42">
        <v>0</v>
      </c>
      <c r="H185" s="28">
        <v>16</v>
      </c>
    </row>
    <row r="186" spans="1:8" ht="12.75">
      <c r="A186" s="252"/>
      <c r="B186" s="41" t="s">
        <v>22</v>
      </c>
      <c r="C186" s="42">
        <f t="shared" si="16"/>
        <v>0.36</v>
      </c>
      <c r="D186" s="42">
        <v>0.3</v>
      </c>
      <c r="E186" s="42">
        <f t="shared" si="17"/>
        <v>0.22499999999999998</v>
      </c>
      <c r="F186" s="42">
        <v>0.03</v>
      </c>
      <c r="G186" s="42">
        <v>0</v>
      </c>
      <c r="H186" s="28">
        <v>16</v>
      </c>
    </row>
    <row r="187" spans="1:8" ht="12.75">
      <c r="A187" s="252"/>
      <c r="B187" s="41" t="s">
        <v>11</v>
      </c>
      <c r="C187" s="42">
        <f t="shared" si="16"/>
        <v>0.24000000000000005</v>
      </c>
      <c r="D187" s="42">
        <v>0.2</v>
      </c>
      <c r="E187" s="42">
        <f t="shared" si="17"/>
        <v>0.15000000000000002</v>
      </c>
      <c r="F187" s="42">
        <v>0.03</v>
      </c>
      <c r="G187" s="42">
        <v>0</v>
      </c>
      <c r="H187" s="28">
        <v>16</v>
      </c>
    </row>
    <row r="188" spans="1:8" ht="12.75">
      <c r="A188" s="252"/>
      <c r="B188" s="41" t="s">
        <v>12</v>
      </c>
      <c r="C188" s="42">
        <f t="shared" si="16"/>
        <v>0.36</v>
      </c>
      <c r="D188" s="42">
        <v>0.3</v>
      </c>
      <c r="E188" s="42">
        <f t="shared" si="17"/>
        <v>0.22499999999999998</v>
      </c>
      <c r="F188" s="42">
        <v>0.03</v>
      </c>
      <c r="G188" s="42">
        <v>0</v>
      </c>
      <c r="H188" s="28">
        <v>16</v>
      </c>
    </row>
    <row r="189" spans="1:8" ht="12.75">
      <c r="A189" s="252"/>
      <c r="B189" s="41" t="s">
        <v>13</v>
      </c>
      <c r="C189" s="42">
        <f t="shared" si="16"/>
        <v>0.4800000000000001</v>
      </c>
      <c r="D189" s="42">
        <v>0.4</v>
      </c>
      <c r="E189" s="42">
        <f t="shared" si="17"/>
        <v>0.30000000000000004</v>
      </c>
      <c r="F189" s="42">
        <v>0.04</v>
      </c>
      <c r="G189" s="259">
        <v>0</v>
      </c>
      <c r="H189" s="28">
        <v>16</v>
      </c>
    </row>
    <row r="190" spans="1:8" ht="12.75">
      <c r="A190" s="252"/>
      <c r="B190" s="120" t="s">
        <v>23</v>
      </c>
      <c r="C190" s="121">
        <f>SUM(C177:C189)</f>
        <v>23.28</v>
      </c>
      <c r="D190" s="121">
        <f>SUM(D177:D189)</f>
        <v>19.4</v>
      </c>
      <c r="E190" s="121">
        <f>SUM(E177:E189)</f>
        <v>14.550000000000002</v>
      </c>
      <c r="F190" s="42"/>
      <c r="G190" s="42"/>
      <c r="H190" s="28"/>
    </row>
    <row r="191" spans="1:8" ht="12.75">
      <c r="A191" s="252"/>
      <c r="B191" s="14"/>
      <c r="C191" s="124"/>
      <c r="D191" s="124"/>
      <c r="E191" s="124"/>
      <c r="F191" s="261"/>
      <c r="G191" s="261"/>
      <c r="H191" s="262"/>
    </row>
    <row r="192" spans="1:8" ht="15.75" customHeight="1">
      <c r="A192" s="252"/>
      <c r="B192" s="31" t="s">
        <v>155</v>
      </c>
      <c r="C192" s="124"/>
      <c r="D192" s="124"/>
      <c r="E192" s="124"/>
      <c r="F192" s="261"/>
      <c r="G192" s="261"/>
      <c r="H192" s="262"/>
    </row>
    <row r="193" spans="1:8" ht="12.75">
      <c r="A193" s="252"/>
      <c r="B193" s="34" t="s">
        <v>174</v>
      </c>
      <c r="C193" s="35"/>
      <c r="D193" s="35"/>
      <c r="E193" s="35"/>
      <c r="F193" s="36"/>
      <c r="G193" s="36"/>
      <c r="H193" s="37"/>
    </row>
    <row r="194" spans="1:8" ht="12.75">
      <c r="A194" s="252"/>
      <c r="B194" s="34" t="s">
        <v>175</v>
      </c>
      <c r="C194" s="35"/>
      <c r="D194" s="35"/>
      <c r="E194" s="35"/>
      <c r="F194" s="36"/>
      <c r="G194" s="36"/>
      <c r="H194" s="37"/>
    </row>
    <row r="195" spans="1:8" ht="25.5">
      <c r="A195" s="252"/>
      <c r="B195" s="295" t="s">
        <v>0</v>
      </c>
      <c r="C195" s="296" t="s">
        <v>1</v>
      </c>
      <c r="D195" s="296"/>
      <c r="E195" s="296"/>
      <c r="F195" s="296" t="s">
        <v>2</v>
      </c>
      <c r="G195" s="296"/>
      <c r="H195" s="38" t="s">
        <v>3</v>
      </c>
    </row>
    <row r="196" spans="1:8" ht="12.75" customHeight="1">
      <c r="A196" s="252"/>
      <c r="B196" s="295"/>
      <c r="C196" s="320" t="s">
        <v>4</v>
      </c>
      <c r="D196" s="321"/>
      <c r="E196" s="322"/>
      <c r="F196" s="320" t="s">
        <v>5</v>
      </c>
      <c r="G196" s="321"/>
      <c r="H196" s="318" t="s">
        <v>6</v>
      </c>
    </row>
    <row r="197" spans="1:8" ht="12.75">
      <c r="A197" s="252"/>
      <c r="B197" s="295"/>
      <c r="C197" s="39" t="s">
        <v>7</v>
      </c>
      <c r="D197" s="39" t="s">
        <v>8</v>
      </c>
      <c r="E197" s="39" t="s">
        <v>9</v>
      </c>
      <c r="F197" s="39" t="s">
        <v>10</v>
      </c>
      <c r="G197" s="40" t="s">
        <v>9</v>
      </c>
      <c r="H197" s="319"/>
    </row>
    <row r="198" spans="1:8" ht="12.75">
      <c r="A198" s="252"/>
      <c r="B198" s="41" t="s">
        <v>14</v>
      </c>
      <c r="C198" s="42">
        <f>+E198*1.6</f>
        <v>3.1200000000000006</v>
      </c>
      <c r="D198" s="259">
        <v>2.6</v>
      </c>
      <c r="E198" s="42">
        <f>+D198*0.75</f>
        <v>1.9500000000000002</v>
      </c>
      <c r="F198" s="259">
        <v>0.2</v>
      </c>
      <c r="G198" s="259">
        <v>0</v>
      </c>
      <c r="H198" s="28">
        <v>25</v>
      </c>
    </row>
    <row r="199" spans="1:8" ht="12.75">
      <c r="A199" s="252"/>
      <c r="B199" s="41" t="s">
        <v>15</v>
      </c>
      <c r="C199" s="42">
        <f aca="true" t="shared" si="18" ref="C199:C210">+E199*1.6</f>
        <v>4.800000000000001</v>
      </c>
      <c r="D199" s="259">
        <v>4</v>
      </c>
      <c r="E199" s="42">
        <f>+D199*0.75</f>
        <v>3</v>
      </c>
      <c r="F199" s="259">
        <v>0.3</v>
      </c>
      <c r="G199" s="259">
        <v>0.06</v>
      </c>
      <c r="H199" s="28">
        <v>25</v>
      </c>
    </row>
    <row r="200" spans="1:8" ht="12.75">
      <c r="A200" s="252"/>
      <c r="B200" s="41" t="s">
        <v>16</v>
      </c>
      <c r="C200" s="42">
        <f t="shared" si="18"/>
        <v>6</v>
      </c>
      <c r="D200" s="259">
        <v>5</v>
      </c>
      <c r="E200" s="42">
        <f>+D200*0.75</f>
        <v>3.75</v>
      </c>
      <c r="F200" s="259">
        <v>0.35</v>
      </c>
      <c r="G200" s="259">
        <v>0.07</v>
      </c>
      <c r="H200" s="28">
        <v>25</v>
      </c>
    </row>
    <row r="201" spans="1:8" ht="12.75">
      <c r="A201" s="252"/>
      <c r="B201" s="41" t="s">
        <v>17</v>
      </c>
      <c r="C201" s="42">
        <f t="shared" si="18"/>
        <v>6.359999999999999</v>
      </c>
      <c r="D201" s="259">
        <v>5.3</v>
      </c>
      <c r="E201" s="42">
        <f aca="true" t="shared" si="19" ref="E201:E210">+D201*0.75</f>
        <v>3.9749999999999996</v>
      </c>
      <c r="F201" s="259">
        <v>0.36</v>
      </c>
      <c r="G201" s="259">
        <v>0.08</v>
      </c>
      <c r="H201" s="28">
        <v>25</v>
      </c>
    </row>
    <row r="202" spans="1:8" ht="12.75">
      <c r="A202" s="252"/>
      <c r="B202" s="41" t="s">
        <v>18</v>
      </c>
      <c r="C202" s="42">
        <f t="shared" si="18"/>
        <v>5.76</v>
      </c>
      <c r="D202" s="259">
        <v>4.8</v>
      </c>
      <c r="E202" s="42">
        <f t="shared" si="19"/>
        <v>3.5999999999999996</v>
      </c>
      <c r="F202" s="259">
        <v>0.35</v>
      </c>
      <c r="G202" s="259">
        <v>0.07</v>
      </c>
      <c r="H202" s="28">
        <v>25</v>
      </c>
    </row>
    <row r="203" spans="1:8" ht="12.75">
      <c r="A203" s="252"/>
      <c r="B203" s="41" t="s">
        <v>19</v>
      </c>
      <c r="C203" s="42">
        <f t="shared" si="18"/>
        <v>5.040000000000001</v>
      </c>
      <c r="D203" s="259">
        <v>4.2</v>
      </c>
      <c r="E203" s="42">
        <f t="shared" si="19"/>
        <v>3.1500000000000004</v>
      </c>
      <c r="F203" s="259">
        <v>0.3</v>
      </c>
      <c r="G203" s="259">
        <v>0.06</v>
      </c>
      <c r="H203" s="28">
        <v>25</v>
      </c>
    </row>
    <row r="204" spans="1:8" ht="12.75">
      <c r="A204" s="252"/>
      <c r="B204" s="41"/>
      <c r="C204" s="42"/>
      <c r="D204" s="259"/>
      <c r="E204" s="42"/>
      <c r="F204" s="259"/>
      <c r="G204" s="259"/>
      <c r="H204" s="28"/>
    </row>
    <row r="205" spans="1:8" ht="12.75">
      <c r="A205" s="252"/>
      <c r="B205" s="41" t="s">
        <v>20</v>
      </c>
      <c r="C205" s="42">
        <f t="shared" si="18"/>
        <v>2.88</v>
      </c>
      <c r="D205" s="259">
        <v>2.4</v>
      </c>
      <c r="E205" s="42">
        <f t="shared" si="19"/>
        <v>1.7999999999999998</v>
      </c>
      <c r="F205" s="259">
        <v>0.2</v>
      </c>
      <c r="G205" s="42">
        <v>0</v>
      </c>
      <c r="H205" s="28">
        <v>25</v>
      </c>
    </row>
    <row r="206" spans="1:8" ht="12.75">
      <c r="A206" s="252"/>
      <c r="B206" s="41" t="s">
        <v>21</v>
      </c>
      <c r="C206" s="42">
        <f t="shared" si="18"/>
        <v>1.9200000000000004</v>
      </c>
      <c r="D206" s="42">
        <v>1.6</v>
      </c>
      <c r="E206" s="42">
        <f t="shared" si="19"/>
        <v>1.2000000000000002</v>
      </c>
      <c r="F206" s="42">
        <v>0.15</v>
      </c>
      <c r="G206" s="42">
        <v>0</v>
      </c>
      <c r="H206" s="28">
        <v>25</v>
      </c>
    </row>
    <row r="207" spans="1:8" ht="12.75">
      <c r="A207" s="252"/>
      <c r="B207" s="41" t="s">
        <v>22</v>
      </c>
      <c r="C207" s="42">
        <f t="shared" si="18"/>
        <v>1.08</v>
      </c>
      <c r="D207" s="42">
        <v>0.9</v>
      </c>
      <c r="E207" s="42">
        <f t="shared" si="19"/>
        <v>0.675</v>
      </c>
      <c r="F207" s="42">
        <v>0.1</v>
      </c>
      <c r="G207" s="42">
        <v>0</v>
      </c>
      <c r="H207" s="28">
        <v>25</v>
      </c>
    </row>
    <row r="208" spans="1:8" ht="12.75">
      <c r="A208" s="252"/>
      <c r="B208" s="41" t="s">
        <v>11</v>
      </c>
      <c r="C208" s="42">
        <f t="shared" si="18"/>
        <v>1.08</v>
      </c>
      <c r="D208" s="42">
        <v>0.9</v>
      </c>
      <c r="E208" s="42">
        <f t="shared" si="19"/>
        <v>0.675</v>
      </c>
      <c r="F208" s="259">
        <v>0.1</v>
      </c>
      <c r="G208" s="42">
        <v>0</v>
      </c>
      <c r="H208" s="28">
        <v>25</v>
      </c>
    </row>
    <row r="209" spans="1:8" ht="12.75">
      <c r="A209" s="252"/>
      <c r="B209" s="41" t="s">
        <v>12</v>
      </c>
      <c r="C209" s="42">
        <f t="shared" si="18"/>
        <v>1.08</v>
      </c>
      <c r="D209" s="42">
        <v>0.9</v>
      </c>
      <c r="E209" s="42">
        <f t="shared" si="19"/>
        <v>0.675</v>
      </c>
      <c r="F209" s="42">
        <v>0.1</v>
      </c>
      <c r="G209" s="42">
        <v>0</v>
      </c>
      <c r="H209" s="28">
        <v>25</v>
      </c>
    </row>
    <row r="210" spans="1:8" ht="12.75">
      <c r="A210" s="252"/>
      <c r="B210" s="41" t="s">
        <v>13</v>
      </c>
      <c r="C210" s="42">
        <f t="shared" si="18"/>
        <v>1.8</v>
      </c>
      <c r="D210" s="42">
        <v>1.5</v>
      </c>
      <c r="E210" s="42">
        <f t="shared" si="19"/>
        <v>1.125</v>
      </c>
      <c r="F210" s="42">
        <v>0.15</v>
      </c>
      <c r="G210" s="259">
        <v>0</v>
      </c>
      <c r="H210" s="28">
        <v>25</v>
      </c>
    </row>
    <row r="211" spans="1:8" ht="12.75">
      <c r="A211" s="252"/>
      <c r="B211" s="120" t="s">
        <v>23</v>
      </c>
      <c r="C211" s="121">
        <f>SUM(C198:C210)</f>
        <v>40.919999999999995</v>
      </c>
      <c r="D211" s="121">
        <f>SUM(D198:D210)</f>
        <v>34.099999999999994</v>
      </c>
      <c r="E211" s="121">
        <f>SUM(E198:E210)</f>
        <v>25.575</v>
      </c>
      <c r="F211" s="42"/>
      <c r="G211" s="42"/>
      <c r="H211" s="28"/>
    </row>
    <row r="212" spans="1:8" ht="12.75">
      <c r="A212" s="252"/>
      <c r="B212" s="14"/>
      <c r="C212" s="124"/>
      <c r="D212" s="124"/>
      <c r="E212" s="124"/>
      <c r="F212" s="261"/>
      <c r="G212" s="261"/>
      <c r="H212" s="262"/>
    </row>
    <row r="213" spans="1:8" ht="15.75" customHeight="1">
      <c r="A213" s="252"/>
      <c r="B213" s="31" t="s">
        <v>176</v>
      </c>
      <c r="C213" s="36"/>
      <c r="D213" s="36"/>
      <c r="E213" s="36"/>
      <c r="F213" s="36"/>
      <c r="G213" s="36"/>
      <c r="H213" s="37"/>
    </row>
    <row r="214" spans="1:8" ht="12.75">
      <c r="A214" s="252"/>
      <c r="B214" s="34"/>
      <c r="C214" s="35"/>
      <c r="D214" s="35"/>
      <c r="E214" s="35"/>
      <c r="F214" s="36"/>
      <c r="G214" s="36"/>
      <c r="H214" s="37"/>
    </row>
    <row r="215" spans="1:8" ht="25.5">
      <c r="A215" s="252"/>
      <c r="B215" s="295" t="s">
        <v>0</v>
      </c>
      <c r="C215" s="296" t="s">
        <v>1</v>
      </c>
      <c r="D215" s="296"/>
      <c r="E215" s="296"/>
      <c r="F215" s="296" t="s">
        <v>2</v>
      </c>
      <c r="G215" s="296"/>
      <c r="H215" s="38" t="s">
        <v>3</v>
      </c>
    </row>
    <row r="216" spans="1:8" ht="12.75" customHeight="1">
      <c r="A216" s="252"/>
      <c r="B216" s="295"/>
      <c r="C216" s="320" t="s">
        <v>4</v>
      </c>
      <c r="D216" s="321"/>
      <c r="E216" s="322"/>
      <c r="F216" s="320" t="s">
        <v>5</v>
      </c>
      <c r="G216" s="321"/>
      <c r="H216" s="318" t="s">
        <v>6</v>
      </c>
    </row>
    <row r="217" spans="1:8" ht="12.75">
      <c r="A217" s="252"/>
      <c r="B217" s="295"/>
      <c r="C217" s="39" t="s">
        <v>7</v>
      </c>
      <c r="D217" s="39" t="s">
        <v>8</v>
      </c>
      <c r="E217" s="39" t="s">
        <v>9</v>
      </c>
      <c r="F217" s="39" t="s">
        <v>10</v>
      </c>
      <c r="G217" s="40" t="s">
        <v>9</v>
      </c>
      <c r="H217" s="319"/>
    </row>
    <row r="218" spans="1:8" ht="12.75">
      <c r="A218" s="252"/>
      <c r="B218" s="41" t="s">
        <v>14</v>
      </c>
      <c r="C218" s="42">
        <f aca="true" t="shared" si="20" ref="C218:H223">+C9+C30+C51+C72+C93+C114+C135+C156+C177+C198</f>
        <v>946.6800000000001</v>
      </c>
      <c r="D218" s="42">
        <f t="shared" si="20"/>
        <v>788.9</v>
      </c>
      <c r="E218" s="42">
        <f t="shared" si="20"/>
        <v>591.6750000000001</v>
      </c>
      <c r="F218" s="42">
        <f t="shared" si="20"/>
        <v>57.83</v>
      </c>
      <c r="G218" s="42">
        <f t="shared" si="20"/>
        <v>4.13</v>
      </c>
      <c r="H218" s="28">
        <f t="shared" si="20"/>
        <v>4997</v>
      </c>
    </row>
    <row r="219" spans="1:8" ht="12.75">
      <c r="A219" s="252"/>
      <c r="B219" s="41" t="s">
        <v>15</v>
      </c>
      <c r="C219" s="42">
        <f t="shared" si="20"/>
        <v>1217.52</v>
      </c>
      <c r="D219" s="42">
        <f t="shared" si="20"/>
        <v>1014.6</v>
      </c>
      <c r="E219" s="42">
        <f t="shared" si="20"/>
        <v>760.95</v>
      </c>
      <c r="F219" s="42">
        <f t="shared" si="20"/>
        <v>77.28000000000002</v>
      </c>
      <c r="G219" s="42">
        <f t="shared" si="20"/>
        <v>20.859999999999992</v>
      </c>
      <c r="H219" s="28">
        <f t="shared" si="20"/>
        <v>4997</v>
      </c>
    </row>
    <row r="220" spans="1:8" ht="12.75">
      <c r="A220" s="252"/>
      <c r="B220" s="41" t="s">
        <v>16</v>
      </c>
      <c r="C220" s="42">
        <f t="shared" si="20"/>
        <v>1528.6799999999998</v>
      </c>
      <c r="D220" s="42">
        <f t="shared" si="20"/>
        <v>1273.9</v>
      </c>
      <c r="E220" s="42">
        <f t="shared" si="20"/>
        <v>955.425</v>
      </c>
      <c r="F220" s="42">
        <f t="shared" si="20"/>
        <v>87.10999999999999</v>
      </c>
      <c r="G220" s="42">
        <f t="shared" si="20"/>
        <v>25.09</v>
      </c>
      <c r="H220" s="28">
        <f t="shared" si="20"/>
        <v>4997</v>
      </c>
    </row>
    <row r="221" spans="1:8" ht="12.75">
      <c r="A221" s="252"/>
      <c r="B221" s="41" t="s">
        <v>17</v>
      </c>
      <c r="C221" s="42">
        <f t="shared" si="20"/>
        <v>1617.4799999999998</v>
      </c>
      <c r="D221" s="42">
        <f t="shared" si="20"/>
        <v>1347.8999999999999</v>
      </c>
      <c r="E221" s="42">
        <f t="shared" si="20"/>
        <v>1010.9250000000001</v>
      </c>
      <c r="F221" s="42">
        <f t="shared" si="20"/>
        <v>91.25999999999999</v>
      </c>
      <c r="G221" s="42">
        <f t="shared" si="20"/>
        <v>27.169999999999995</v>
      </c>
      <c r="H221" s="28">
        <f t="shared" si="20"/>
        <v>4997</v>
      </c>
    </row>
    <row r="222" spans="1:8" ht="12.75">
      <c r="A222" s="252"/>
      <c r="B222" s="41" t="s">
        <v>18</v>
      </c>
      <c r="C222" s="42">
        <f t="shared" si="20"/>
        <v>1457.16</v>
      </c>
      <c r="D222" s="42">
        <f t="shared" si="20"/>
        <v>1214.3</v>
      </c>
      <c r="E222" s="42">
        <f t="shared" si="20"/>
        <v>910.725</v>
      </c>
      <c r="F222" s="42">
        <f t="shared" si="20"/>
        <v>86.91999999999999</v>
      </c>
      <c r="G222" s="42">
        <f t="shared" si="20"/>
        <v>24.04</v>
      </c>
      <c r="H222" s="28">
        <f t="shared" si="20"/>
        <v>4997</v>
      </c>
    </row>
    <row r="223" spans="1:8" ht="12.75">
      <c r="A223" s="252"/>
      <c r="B223" s="41" t="s">
        <v>19</v>
      </c>
      <c r="C223" s="42">
        <f t="shared" si="20"/>
        <v>1127.52</v>
      </c>
      <c r="D223" s="42">
        <f t="shared" si="20"/>
        <v>939.6</v>
      </c>
      <c r="E223" s="42">
        <f t="shared" si="20"/>
        <v>704.7</v>
      </c>
      <c r="F223" s="42">
        <f t="shared" si="20"/>
        <v>75.46000000000001</v>
      </c>
      <c r="G223" s="42">
        <f t="shared" si="20"/>
        <v>19.759999999999994</v>
      </c>
      <c r="H223" s="28">
        <f t="shared" si="20"/>
        <v>4997</v>
      </c>
    </row>
    <row r="224" spans="1:8" ht="12.75">
      <c r="A224" s="252"/>
      <c r="B224" s="41"/>
      <c r="C224" s="42"/>
      <c r="D224" s="42"/>
      <c r="E224" s="42"/>
      <c r="F224" s="42"/>
      <c r="G224" s="42"/>
      <c r="H224" s="28"/>
    </row>
    <row r="225" spans="1:8" ht="12.75">
      <c r="A225" s="252"/>
      <c r="B225" s="41" t="s">
        <v>20</v>
      </c>
      <c r="C225" s="42">
        <f aca="true" t="shared" si="21" ref="C225:H230">+C16+C37+C58+C79+C100+C121+C142+C163+C184+C205</f>
        <v>780.7200000000001</v>
      </c>
      <c r="D225" s="42">
        <f t="shared" si="21"/>
        <v>650.6</v>
      </c>
      <c r="E225" s="42">
        <f t="shared" si="21"/>
        <v>487.95</v>
      </c>
      <c r="F225" s="42">
        <f t="shared" si="21"/>
        <v>56.84</v>
      </c>
      <c r="G225" s="42">
        <f t="shared" si="21"/>
        <v>4</v>
      </c>
      <c r="H225" s="28">
        <f t="shared" si="21"/>
        <v>4997</v>
      </c>
    </row>
    <row r="226" spans="1:8" ht="12.75">
      <c r="A226" s="252"/>
      <c r="B226" s="41" t="s">
        <v>21</v>
      </c>
      <c r="C226" s="42">
        <f t="shared" si="21"/>
        <v>351.9600000000001</v>
      </c>
      <c r="D226" s="42">
        <f t="shared" si="21"/>
        <v>293.3</v>
      </c>
      <c r="E226" s="42">
        <f t="shared" si="21"/>
        <v>219.975</v>
      </c>
      <c r="F226" s="42">
        <f t="shared" si="21"/>
        <v>42.46</v>
      </c>
      <c r="G226" s="42">
        <f t="shared" si="21"/>
        <v>0</v>
      </c>
      <c r="H226" s="28">
        <f t="shared" si="21"/>
        <v>4997</v>
      </c>
    </row>
    <row r="227" spans="1:8" ht="12.75">
      <c r="A227" s="252"/>
      <c r="B227" s="41" t="s">
        <v>22</v>
      </c>
      <c r="C227" s="42">
        <f t="shared" si="21"/>
        <v>289.44000000000005</v>
      </c>
      <c r="D227" s="42">
        <f t="shared" si="21"/>
        <v>241.20000000000002</v>
      </c>
      <c r="E227" s="42">
        <f t="shared" si="21"/>
        <v>180.9</v>
      </c>
      <c r="F227" s="42">
        <f t="shared" si="21"/>
        <v>20.250000000000004</v>
      </c>
      <c r="G227" s="42">
        <f t="shared" si="21"/>
        <v>0</v>
      </c>
      <c r="H227" s="28">
        <f t="shared" si="21"/>
        <v>4997</v>
      </c>
    </row>
    <row r="228" spans="1:8" ht="12.75">
      <c r="A228" s="252"/>
      <c r="B228" s="41" t="s">
        <v>11</v>
      </c>
      <c r="C228" s="42">
        <f t="shared" si="21"/>
        <v>323.88000000000005</v>
      </c>
      <c r="D228" s="42">
        <f t="shared" si="21"/>
        <v>269.9</v>
      </c>
      <c r="E228" s="42">
        <f t="shared" si="21"/>
        <v>202.425</v>
      </c>
      <c r="F228" s="42">
        <f t="shared" si="21"/>
        <v>20.250000000000004</v>
      </c>
      <c r="G228" s="42">
        <f t="shared" si="21"/>
        <v>0</v>
      </c>
      <c r="H228" s="28">
        <f t="shared" si="21"/>
        <v>4997</v>
      </c>
    </row>
    <row r="229" spans="1:8" ht="12.75">
      <c r="A229" s="252"/>
      <c r="B229" s="41" t="s">
        <v>12</v>
      </c>
      <c r="C229" s="42">
        <f t="shared" si="21"/>
        <v>306.00000000000006</v>
      </c>
      <c r="D229" s="42">
        <f t="shared" si="21"/>
        <v>255</v>
      </c>
      <c r="E229" s="42">
        <f t="shared" si="21"/>
        <v>191.25</v>
      </c>
      <c r="F229" s="42">
        <f t="shared" si="21"/>
        <v>20.250000000000004</v>
      </c>
      <c r="G229" s="42">
        <f t="shared" si="21"/>
        <v>0</v>
      </c>
      <c r="H229" s="28">
        <f t="shared" si="21"/>
        <v>4997</v>
      </c>
    </row>
    <row r="230" spans="1:8" ht="12.75">
      <c r="A230" s="252"/>
      <c r="B230" s="41" t="s">
        <v>13</v>
      </c>
      <c r="C230" s="42">
        <f t="shared" si="21"/>
        <v>353.76000000000005</v>
      </c>
      <c r="D230" s="42">
        <f t="shared" si="21"/>
        <v>294.8</v>
      </c>
      <c r="E230" s="42">
        <f t="shared" si="21"/>
        <v>221.1</v>
      </c>
      <c r="F230" s="42">
        <f t="shared" si="21"/>
        <v>45.46</v>
      </c>
      <c r="G230" s="42">
        <f t="shared" si="21"/>
        <v>4</v>
      </c>
      <c r="H230" s="28">
        <f t="shared" si="21"/>
        <v>4997</v>
      </c>
    </row>
    <row r="231" spans="1:8" ht="12.75">
      <c r="A231" s="252"/>
      <c r="B231" s="120" t="s">
        <v>23</v>
      </c>
      <c r="C231" s="121">
        <f>SUM(C218:C230)</f>
        <v>10300.8</v>
      </c>
      <c r="D231" s="121">
        <f>SUM(D218:D230)</f>
        <v>8584</v>
      </c>
      <c r="E231" s="121">
        <f>SUM(E218:E230)</f>
        <v>6438.000000000001</v>
      </c>
      <c r="F231" s="42"/>
      <c r="G231" s="42"/>
      <c r="H231" s="28"/>
    </row>
    <row r="232" spans="1:8" ht="12.75">
      <c r="A232" s="252"/>
      <c r="B232" s="252"/>
      <c r="C232" s="252"/>
      <c r="D232" s="252"/>
      <c r="E232" s="252"/>
      <c r="F232" s="252"/>
      <c r="G232" s="252"/>
      <c r="H232" s="252"/>
    </row>
    <row r="233" spans="1:8" ht="12.75">
      <c r="A233" s="252"/>
      <c r="B233" s="252"/>
      <c r="C233" s="263"/>
      <c r="D233" s="263"/>
      <c r="E233" s="263"/>
      <c r="F233" s="263"/>
      <c r="G233" s="263"/>
      <c r="H233" s="263"/>
    </row>
    <row r="234" spans="1:8" ht="12.75">
      <c r="A234" s="252"/>
      <c r="B234" s="252"/>
      <c r="C234" s="264"/>
      <c r="D234" s="263"/>
      <c r="E234" s="264"/>
      <c r="F234" s="252"/>
      <c r="G234" s="252"/>
      <c r="H234" s="252"/>
    </row>
    <row r="235" spans="1:8" ht="12.75">
      <c r="A235" s="252"/>
      <c r="B235" s="252"/>
      <c r="C235" s="252"/>
      <c r="D235" s="252"/>
      <c r="E235" s="252"/>
      <c r="F235" s="252"/>
      <c r="G235" s="252"/>
      <c r="H235" s="252"/>
    </row>
    <row r="236" spans="1:8" ht="12.75">
      <c r="A236" s="252"/>
      <c r="B236" s="252"/>
      <c r="C236" s="252"/>
      <c r="D236" s="252"/>
      <c r="E236" s="252"/>
      <c r="F236" s="252"/>
      <c r="G236" s="252"/>
      <c r="H236" s="252"/>
    </row>
    <row r="237" ht="12.75">
      <c r="E237" s="252"/>
    </row>
    <row r="239" spans="3:9" ht="12.75">
      <c r="C239" s="265"/>
      <c r="D239" s="265"/>
      <c r="H239" s="265"/>
      <c r="I239" s="265"/>
    </row>
  </sheetData>
  <sheetProtection/>
  <mergeCells count="66">
    <mergeCell ref="H216:H217"/>
    <mergeCell ref="B215:B217"/>
    <mergeCell ref="C215:E215"/>
    <mergeCell ref="F215:G215"/>
    <mergeCell ref="C216:E216"/>
    <mergeCell ref="F216:G216"/>
    <mergeCell ref="H175:H176"/>
    <mergeCell ref="B195:B197"/>
    <mergeCell ref="C195:E195"/>
    <mergeCell ref="F195:G195"/>
    <mergeCell ref="C196:E196"/>
    <mergeCell ref="F196:G196"/>
    <mergeCell ref="H196:H197"/>
    <mergeCell ref="B174:B176"/>
    <mergeCell ref="C174:E174"/>
    <mergeCell ref="F174:G174"/>
    <mergeCell ref="H133:H134"/>
    <mergeCell ref="B153:B155"/>
    <mergeCell ref="C153:E153"/>
    <mergeCell ref="F153:G153"/>
    <mergeCell ref="C154:E154"/>
    <mergeCell ref="F154:G154"/>
    <mergeCell ref="H154:H155"/>
    <mergeCell ref="B132:B134"/>
    <mergeCell ref="C175:E175"/>
    <mergeCell ref="F175:G175"/>
    <mergeCell ref="C132:E132"/>
    <mergeCell ref="F132:G132"/>
    <mergeCell ref="C133:E133"/>
    <mergeCell ref="F133:G133"/>
    <mergeCell ref="H91:H92"/>
    <mergeCell ref="B111:B113"/>
    <mergeCell ref="C111:E111"/>
    <mergeCell ref="F111:G111"/>
    <mergeCell ref="C112:E112"/>
    <mergeCell ref="F112:G112"/>
    <mergeCell ref="H70:H71"/>
    <mergeCell ref="B48:B50"/>
    <mergeCell ref="C48:E48"/>
    <mergeCell ref="F48:G48"/>
    <mergeCell ref="H112:H113"/>
    <mergeCell ref="B90:B92"/>
    <mergeCell ref="C90:E90"/>
    <mergeCell ref="F90:G90"/>
    <mergeCell ref="C91:E91"/>
    <mergeCell ref="F91:G91"/>
    <mergeCell ref="H28:H29"/>
    <mergeCell ref="B6:B8"/>
    <mergeCell ref="C6:E6"/>
    <mergeCell ref="F6:G6"/>
    <mergeCell ref="H49:H50"/>
    <mergeCell ref="B69:B71"/>
    <mergeCell ref="C69:E69"/>
    <mergeCell ref="F69:G69"/>
    <mergeCell ref="C70:E70"/>
    <mergeCell ref="F70:G70"/>
    <mergeCell ref="C7:E7"/>
    <mergeCell ref="F7:G7"/>
    <mergeCell ref="C49:E49"/>
    <mergeCell ref="F49:G49"/>
    <mergeCell ref="H7:H8"/>
    <mergeCell ref="B27:B29"/>
    <mergeCell ref="C27:E27"/>
    <mergeCell ref="F27:G27"/>
    <mergeCell ref="C28:E28"/>
    <mergeCell ref="F28:G28"/>
  </mergeCells>
  <conditionalFormatting sqref="F85 F72:F81 F51:F60 C51:C63 C72:C84">
    <cfRule type="cellIs" priority="7" dxfId="0" operator="greaterThan" stopIfTrue="1">
      <formula>#REF!</formula>
    </cfRule>
  </conditionalFormatting>
  <conditionalFormatting sqref="C85:E85">
    <cfRule type="cellIs" priority="8" dxfId="0" operator="greaterThan" stopIfTrue="1">
      <formula>#REF!</formula>
    </cfRule>
  </conditionalFormatting>
  <conditionalFormatting sqref="E72:E81 E51:E60">
    <cfRule type="cellIs" priority="9" dxfId="0" operator="lessThan" stopIfTrue="1">
      <formula>#REF!</formula>
    </cfRule>
  </conditionalFormatting>
  <conditionalFormatting sqref="F61:F64">
    <cfRule type="cellIs" priority="4" dxfId="0" operator="greaterThan" stopIfTrue="1">
      <formula>#REF!</formula>
    </cfRule>
  </conditionalFormatting>
  <conditionalFormatting sqref="C64:E64">
    <cfRule type="cellIs" priority="5" dxfId="0" operator="greaterThan" stopIfTrue="1">
      <formula>#REF!</formula>
    </cfRule>
  </conditionalFormatting>
  <conditionalFormatting sqref="E61:E63">
    <cfRule type="cellIs" priority="6" dxfId="0" operator="lessThan" stopIfTrue="1">
      <formula>#REF!</formula>
    </cfRule>
  </conditionalFormatting>
  <conditionalFormatting sqref="F82:F84">
    <cfRule type="cellIs" priority="1" dxfId="0" operator="greaterThan" stopIfTrue="1">
      <formula>#REF!</formula>
    </cfRule>
  </conditionalFormatting>
  <conditionalFormatting sqref="E82:E84">
    <cfRule type="cellIs" priority="3" dxfId="0" operator="lessThan" stopIfTrue="1">
      <formula>#REF!</formula>
    </cfRule>
  </conditionalFormatting>
  <printOptions/>
  <pageMargins left="0.7874015748031497" right="0.7874015748031497" top="0.984251968503937" bottom="0.7874015748031497" header="0.3937007874015748" footer="0.3937007874015748"/>
  <pageSetup horizontalDpi="300" verticalDpi="300" orientation="portrait" paperSize="9" scale="80" r:id="rId1"/>
  <headerFooter alignWithMargins="0">
    <oddHeader>&amp;C&amp;"Times New Roman,Félkövér"&amp;12Ajánlatkérők 2017-2018. gázévi földgáz igénye
felhasználási helyenként a 2. rész tekintetében&amp;R&amp;"Times New Roman,Félkövér"&amp;12 1/B. sz. melléklet</oddHeader>
    <oddFooter>&amp;C&amp;12&amp;P</oddFooter>
  </headerFooter>
  <rowBreaks count="3" manualBreakCount="3">
    <brk id="65" max="8" man="1"/>
    <brk id="128" max="8" man="1"/>
    <brk id="191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P355"/>
  <sheetViews>
    <sheetView workbookViewId="0" topLeftCell="A1">
      <selection activeCell="A1" sqref="A1"/>
    </sheetView>
  </sheetViews>
  <sheetFormatPr defaultColWidth="9.33203125" defaultRowHeight="12.75"/>
  <cols>
    <col min="1" max="1" width="4.5" style="0" customWidth="1"/>
    <col min="2" max="2" width="11.33203125" style="0" customWidth="1"/>
    <col min="3" max="5" width="10.33203125" style="0" customWidth="1"/>
    <col min="6" max="7" width="9.5" style="0" bestFit="1" customWidth="1"/>
    <col min="8" max="8" width="12" style="0" customWidth="1"/>
    <col min="11" max="11" width="11.16015625" style="0" bestFit="1" customWidth="1"/>
    <col min="12" max="13" width="11" style="0" bestFit="1" customWidth="1"/>
    <col min="14" max="15" width="9.66015625" style="0" bestFit="1" customWidth="1"/>
    <col min="16" max="16" width="12.33203125" style="0" customWidth="1"/>
  </cols>
  <sheetData>
    <row r="1" ht="15.75" customHeight="1">
      <c r="B1" s="1" t="s">
        <v>32</v>
      </c>
    </row>
    <row r="2" spans="2:16" ht="12.75" customHeight="1">
      <c r="B2" s="1"/>
      <c r="C2" s="2"/>
      <c r="D2" s="2"/>
      <c r="E2" s="2"/>
      <c r="F2" s="2"/>
      <c r="G2" s="2"/>
      <c r="H2" s="29"/>
      <c r="J2" s="56"/>
      <c r="K2" s="56"/>
      <c r="L2" s="56"/>
      <c r="M2" s="56"/>
      <c r="N2" s="56"/>
      <c r="O2" s="56"/>
      <c r="P2" s="65"/>
    </row>
    <row r="3" spans="2:16" ht="15.75" customHeight="1">
      <c r="B3" s="31" t="s">
        <v>94</v>
      </c>
      <c r="C3" s="6"/>
      <c r="D3" s="6"/>
      <c r="E3" s="6"/>
      <c r="F3" s="6"/>
      <c r="G3" s="6"/>
      <c r="H3" s="16"/>
      <c r="J3" s="56"/>
      <c r="K3" s="56"/>
      <c r="L3" s="56"/>
      <c r="M3" s="56"/>
      <c r="N3" s="56"/>
      <c r="O3" s="56"/>
      <c r="P3" s="65"/>
    </row>
    <row r="4" spans="2:16" ht="12.75" customHeight="1">
      <c r="B4" s="4"/>
      <c r="C4" s="5"/>
      <c r="D4" s="5"/>
      <c r="E4" s="5"/>
      <c r="F4" s="6"/>
      <c r="G4" s="6"/>
      <c r="H4" s="16"/>
      <c r="J4" s="56"/>
      <c r="K4" s="56"/>
      <c r="L4" s="56"/>
      <c r="M4" s="56"/>
      <c r="N4" s="56"/>
      <c r="O4" s="56"/>
      <c r="P4" s="65"/>
    </row>
    <row r="5" spans="2:16" ht="25.5" customHeight="1">
      <c r="B5" s="290" t="s">
        <v>0</v>
      </c>
      <c r="C5" s="291" t="s">
        <v>1</v>
      </c>
      <c r="D5" s="291"/>
      <c r="E5" s="291"/>
      <c r="F5" s="291" t="s">
        <v>2</v>
      </c>
      <c r="G5" s="291"/>
      <c r="H5" s="17" t="s">
        <v>3</v>
      </c>
      <c r="J5" s="56"/>
      <c r="K5" s="56"/>
      <c r="L5" s="56"/>
      <c r="M5" s="56"/>
      <c r="N5" s="56"/>
      <c r="O5" s="56"/>
      <c r="P5" s="65"/>
    </row>
    <row r="6" spans="2:16" ht="12.75" customHeight="1">
      <c r="B6" s="290"/>
      <c r="C6" s="299" t="s">
        <v>4</v>
      </c>
      <c r="D6" s="300"/>
      <c r="E6" s="301"/>
      <c r="F6" s="299" t="s">
        <v>5</v>
      </c>
      <c r="G6" s="300"/>
      <c r="H6" s="323" t="s">
        <v>6</v>
      </c>
      <c r="J6" s="56"/>
      <c r="K6" s="56"/>
      <c r="L6" s="56"/>
      <c r="M6" s="56"/>
      <c r="N6" s="56"/>
      <c r="O6" s="56"/>
      <c r="P6" s="65"/>
    </row>
    <row r="7" spans="2:16" ht="12.75" customHeight="1">
      <c r="B7" s="290"/>
      <c r="C7" s="132" t="s">
        <v>7</v>
      </c>
      <c r="D7" s="132" t="s">
        <v>8</v>
      </c>
      <c r="E7" s="132" t="s">
        <v>9</v>
      </c>
      <c r="F7" s="132" t="s">
        <v>10</v>
      </c>
      <c r="G7" s="137" t="s">
        <v>9</v>
      </c>
      <c r="H7" s="324"/>
      <c r="J7" s="56"/>
      <c r="K7" s="56"/>
      <c r="L7" s="56"/>
      <c r="M7" s="56"/>
      <c r="N7" s="56"/>
      <c r="O7" s="56"/>
      <c r="P7" s="65"/>
    </row>
    <row r="8" spans="2:16" ht="12.75" customHeight="1">
      <c r="B8" s="138" t="s">
        <v>14</v>
      </c>
      <c r="C8" s="139">
        <f>MESzEGyI!C9</f>
        <v>4.5</v>
      </c>
      <c r="D8" s="139">
        <f>MESzEGyI!D9</f>
        <v>3.75</v>
      </c>
      <c r="E8" s="139">
        <f>MESzEGyI!E9</f>
        <v>2.8125</v>
      </c>
      <c r="F8" s="139">
        <f>MESzEGyI!F9</f>
        <v>0.2893569844789356</v>
      </c>
      <c r="G8" s="139">
        <f>MESzEGyI!G9</f>
        <v>0.06820557491289198</v>
      </c>
      <c r="H8" s="143">
        <f>MESzEGyI!H9</f>
        <v>44</v>
      </c>
      <c r="J8" s="56"/>
      <c r="K8" s="56"/>
      <c r="L8" s="56"/>
      <c r="M8" s="56"/>
      <c r="N8" s="56"/>
      <c r="O8" s="56"/>
      <c r="P8" s="65"/>
    </row>
    <row r="9" spans="2:16" ht="12.75" customHeight="1">
      <c r="B9" s="138" t="s">
        <v>15</v>
      </c>
      <c r="C9" s="139">
        <f>MESzEGyI!C10</f>
        <v>8.712000000000002</v>
      </c>
      <c r="D9" s="139">
        <f>MESzEGyI!D10</f>
        <v>7.26</v>
      </c>
      <c r="E9" s="139">
        <f>MESzEGyI!E10</f>
        <v>5.445</v>
      </c>
      <c r="F9" s="139">
        <f>MESzEGyI!F10</f>
        <v>0.6631097560975608</v>
      </c>
      <c r="G9" s="139">
        <f>MESzEGyI!G10</f>
        <v>0.1273170731707317</v>
      </c>
      <c r="H9" s="143">
        <f>MESzEGyI!H10</f>
        <v>44</v>
      </c>
      <c r="J9" s="56"/>
      <c r="K9" s="56"/>
      <c r="L9" s="56"/>
      <c r="M9" s="56"/>
      <c r="N9" s="56"/>
      <c r="O9" s="56"/>
      <c r="P9" s="65"/>
    </row>
    <row r="10" spans="2:16" ht="12.75" customHeight="1">
      <c r="B10" s="138" t="s">
        <v>16</v>
      </c>
      <c r="C10" s="139">
        <f>MESzEGyI!C11</f>
        <v>9.9</v>
      </c>
      <c r="D10" s="139">
        <f>MESzEGyI!D11</f>
        <v>8.25</v>
      </c>
      <c r="E10" s="139">
        <f>MESzEGyI!E11</f>
        <v>6.1875</v>
      </c>
      <c r="F10" s="139">
        <f>MESzEGyI!F11</f>
        <v>0.7962487519612036</v>
      </c>
      <c r="G10" s="139">
        <f>MESzEGyI!G11</f>
        <v>0.14719841793012522</v>
      </c>
      <c r="H10" s="143">
        <f>MESzEGyI!H11</f>
        <v>44</v>
      </c>
      <c r="J10" s="56"/>
      <c r="K10" s="56"/>
      <c r="L10" s="56"/>
      <c r="M10" s="56"/>
      <c r="N10" s="56"/>
      <c r="O10" s="56"/>
      <c r="P10" s="65"/>
    </row>
    <row r="11" spans="2:16" ht="12.75" customHeight="1">
      <c r="B11" s="138" t="s">
        <v>17</v>
      </c>
      <c r="C11" s="139">
        <f>MESzEGyI!C12</f>
        <v>12.42</v>
      </c>
      <c r="D11" s="139">
        <f>MESzEGyI!D12</f>
        <v>10.35</v>
      </c>
      <c r="E11" s="139">
        <f>MESzEGyI!E12</f>
        <v>7.762499999999999</v>
      </c>
      <c r="F11" s="139">
        <f>MESzEGyI!F12</f>
        <v>0.8595867208672083</v>
      </c>
      <c r="G11" s="139">
        <f>MESzEGyI!G12</f>
        <v>0.1768292682926829</v>
      </c>
      <c r="H11" s="143">
        <f>MESzEGyI!H12</f>
        <v>44</v>
      </c>
      <c r="J11" s="56"/>
      <c r="K11" s="56"/>
      <c r="L11" s="56"/>
      <c r="M11" s="56"/>
      <c r="N11" s="56"/>
      <c r="O11" s="56"/>
      <c r="P11" s="65"/>
    </row>
    <row r="12" spans="2:16" ht="12.75" customHeight="1">
      <c r="B12" s="138" t="s">
        <v>18</v>
      </c>
      <c r="C12" s="139">
        <f>MESzEGyI!C13</f>
        <v>12.408000000000001</v>
      </c>
      <c r="D12" s="139">
        <f>MESzEGyI!D13</f>
        <v>10.34</v>
      </c>
      <c r="E12" s="139">
        <f>MESzEGyI!E13</f>
        <v>7.755</v>
      </c>
      <c r="F12" s="139">
        <f>MESzEGyI!F13</f>
        <v>0.7920477642276422</v>
      </c>
      <c r="G12" s="139">
        <f>MESzEGyI!G13</f>
        <v>0.15654591104734578</v>
      </c>
      <c r="H12" s="143">
        <f>MESzEGyI!H13</f>
        <v>44</v>
      </c>
      <c r="J12" s="56"/>
      <c r="K12" s="56"/>
      <c r="L12" s="56"/>
      <c r="M12" s="56"/>
      <c r="N12" s="56"/>
      <c r="O12" s="56"/>
      <c r="P12" s="65"/>
    </row>
    <row r="13" spans="2:16" ht="12.75" customHeight="1">
      <c r="B13" s="138" t="s">
        <v>19</v>
      </c>
      <c r="C13" s="139">
        <f>MESzEGyI!C14</f>
        <v>7.704</v>
      </c>
      <c r="D13" s="139">
        <f>MESzEGyI!D14</f>
        <v>6.42</v>
      </c>
      <c r="E13" s="139">
        <f>MESzEGyI!E14</f>
        <v>4.8149999999999995</v>
      </c>
      <c r="F13" s="139">
        <f>MESzEGyI!F14</f>
        <v>0.656794425087108</v>
      </c>
      <c r="G13" s="139">
        <f>MESzEGyI!G14</f>
        <v>0.1317073170731707</v>
      </c>
      <c r="H13" s="143">
        <f>MESzEGyI!H14</f>
        <v>44</v>
      </c>
      <c r="J13" s="56"/>
      <c r="K13" s="56"/>
      <c r="L13" s="56"/>
      <c r="M13" s="56"/>
      <c r="N13" s="56"/>
      <c r="O13" s="56"/>
      <c r="P13" s="65"/>
    </row>
    <row r="14" spans="2:16" ht="12.75" customHeight="1">
      <c r="B14" s="138"/>
      <c r="C14" s="139"/>
      <c r="D14" s="139"/>
      <c r="E14" s="139"/>
      <c r="F14" s="139"/>
      <c r="G14" s="139"/>
      <c r="H14" s="143"/>
      <c r="J14" s="56"/>
      <c r="K14" s="56"/>
      <c r="L14" s="56"/>
      <c r="M14" s="56"/>
      <c r="N14" s="56"/>
      <c r="O14" s="56"/>
      <c r="P14" s="65"/>
    </row>
    <row r="15" spans="2:16" ht="12.75" customHeight="1">
      <c r="B15" s="138" t="s">
        <v>20</v>
      </c>
      <c r="C15" s="139">
        <f>MESzEGyI!C16</f>
        <v>2.7960000000000003</v>
      </c>
      <c r="D15" s="139">
        <f>MESzEGyI!D16</f>
        <v>2.33</v>
      </c>
      <c r="E15" s="139">
        <f>MESzEGyI!E16</f>
        <v>1.7475</v>
      </c>
      <c r="F15" s="139">
        <f>MESzEGyI!F16</f>
        <v>0.20630081300813005</v>
      </c>
      <c r="G15" s="139">
        <f>MESzEGyI!G16</f>
        <v>0</v>
      </c>
      <c r="H15" s="143">
        <f>MESzEGyI!H16</f>
        <v>44</v>
      </c>
      <c r="J15" s="56"/>
      <c r="K15" s="56"/>
      <c r="L15" s="56"/>
      <c r="M15" s="56"/>
      <c r="N15" s="56"/>
      <c r="O15" s="56"/>
      <c r="P15" s="65"/>
    </row>
    <row r="16" spans="2:16" ht="12.75" customHeight="1">
      <c r="B16" s="138" t="s">
        <v>21</v>
      </c>
      <c r="C16" s="139">
        <f>MESzEGyI!C17</f>
        <v>1.3440000000000003</v>
      </c>
      <c r="D16" s="139">
        <f>MESzEGyI!D17</f>
        <v>1.12</v>
      </c>
      <c r="E16" s="139">
        <f>MESzEGyI!E17</f>
        <v>0.8400000000000001</v>
      </c>
      <c r="F16" s="139">
        <f>MESzEGyI!F17</f>
        <v>0.07073170731707315</v>
      </c>
      <c r="G16" s="139">
        <f>MESzEGyI!G17</f>
        <v>0</v>
      </c>
      <c r="H16" s="143">
        <f>MESzEGyI!H17</f>
        <v>44</v>
      </c>
      <c r="J16" s="56"/>
      <c r="K16" s="56"/>
      <c r="L16" s="56"/>
      <c r="M16" s="56"/>
      <c r="N16" s="56"/>
      <c r="O16" s="56"/>
      <c r="P16" s="65"/>
    </row>
    <row r="17" spans="2:16" ht="12.75" customHeight="1">
      <c r="B17" s="138" t="s">
        <v>22</v>
      </c>
      <c r="C17" s="139">
        <f>MESzEGyI!C18</f>
        <v>0.744</v>
      </c>
      <c r="D17" s="139">
        <f>MESzEGyI!D18</f>
        <v>0.62</v>
      </c>
      <c r="E17" s="139">
        <f>MESzEGyI!E18</f>
        <v>0.46499999999999997</v>
      </c>
      <c r="F17" s="139">
        <f>MESzEGyI!F18</f>
        <v>0.04420731707317072</v>
      </c>
      <c r="G17" s="139">
        <f>MESzEGyI!G18</f>
        <v>0</v>
      </c>
      <c r="H17" s="143">
        <f>MESzEGyI!H18</f>
        <v>44</v>
      </c>
      <c r="J17" s="56"/>
      <c r="K17" s="56"/>
      <c r="L17" s="56"/>
      <c r="M17" s="56"/>
      <c r="N17" s="56"/>
      <c r="O17" s="56"/>
      <c r="P17" s="65"/>
    </row>
    <row r="18" spans="2:16" ht="12.75" customHeight="1">
      <c r="B18" s="138" t="s">
        <v>11</v>
      </c>
      <c r="C18" s="139">
        <f>MESzEGyI!C19</f>
        <v>0.588</v>
      </c>
      <c r="D18" s="139">
        <f>MESzEGyI!D19</f>
        <v>0.49</v>
      </c>
      <c r="E18" s="139">
        <f>MESzEGyI!E19</f>
        <v>0.3675</v>
      </c>
      <c r="F18" s="139">
        <f>MESzEGyI!F19</f>
        <v>0.04420731707317072</v>
      </c>
      <c r="G18" s="139">
        <f>MESzEGyI!G19</f>
        <v>0</v>
      </c>
      <c r="H18" s="143">
        <f>MESzEGyI!H19</f>
        <v>44</v>
      </c>
      <c r="J18" s="56"/>
      <c r="K18" s="56"/>
      <c r="L18" s="56"/>
      <c r="M18" s="56"/>
      <c r="N18" s="56"/>
      <c r="O18" s="56"/>
      <c r="P18" s="65"/>
    </row>
    <row r="19" spans="2:16" ht="12.75" customHeight="1">
      <c r="B19" s="138" t="s">
        <v>12</v>
      </c>
      <c r="C19" s="139">
        <f>MESzEGyI!C20</f>
        <v>0.7320000000000001</v>
      </c>
      <c r="D19" s="139">
        <f>MESzEGyI!D20</f>
        <v>0.61</v>
      </c>
      <c r="E19" s="139">
        <f>MESzEGyI!E20</f>
        <v>0.4575</v>
      </c>
      <c r="F19" s="139">
        <f>MESzEGyI!F20</f>
        <v>0.04420731707317072</v>
      </c>
      <c r="G19" s="139">
        <f>MESzEGyI!G20</f>
        <v>0</v>
      </c>
      <c r="H19" s="143">
        <f>MESzEGyI!H20</f>
        <v>44</v>
      </c>
      <c r="J19" s="56"/>
      <c r="K19" s="56"/>
      <c r="L19" s="56"/>
      <c r="M19" s="56"/>
      <c r="N19" s="56"/>
      <c r="O19" s="56"/>
      <c r="P19" s="65"/>
    </row>
    <row r="20" spans="2:16" ht="12.75" customHeight="1">
      <c r="B20" s="138" t="s">
        <v>13</v>
      </c>
      <c r="C20" s="139">
        <f>MESzEGyI!C21</f>
        <v>1.032</v>
      </c>
      <c r="D20" s="139">
        <f>MESzEGyI!D21</f>
        <v>0.86</v>
      </c>
      <c r="E20" s="139">
        <f>MESzEGyI!E21</f>
        <v>0.645</v>
      </c>
      <c r="F20" s="139">
        <f>MESzEGyI!F21</f>
        <v>0.07073170731707315</v>
      </c>
      <c r="G20" s="139">
        <f>MESzEGyI!G21</f>
        <v>0</v>
      </c>
      <c r="H20" s="143">
        <f>MESzEGyI!H21</f>
        <v>44</v>
      </c>
      <c r="J20" s="56"/>
      <c r="K20" s="56"/>
      <c r="L20" s="56"/>
      <c r="M20" s="56"/>
      <c r="N20" s="56"/>
      <c r="O20" s="56"/>
      <c r="P20" s="65"/>
    </row>
    <row r="21" spans="2:16" ht="12.75" customHeight="1">
      <c r="B21" s="120" t="s">
        <v>23</v>
      </c>
      <c r="C21" s="140">
        <f>SUM(C8:C20)</f>
        <v>62.88000000000001</v>
      </c>
      <c r="D21" s="140">
        <f>SUM(D8:D20)</f>
        <v>52.4</v>
      </c>
      <c r="E21" s="140">
        <f>SUM(E8:E20)</f>
        <v>39.30000000000001</v>
      </c>
      <c r="F21" s="141"/>
      <c r="G21" s="141"/>
      <c r="H21" s="142"/>
      <c r="J21" s="56"/>
      <c r="K21" s="56"/>
      <c r="L21" s="56"/>
      <c r="M21" s="56"/>
      <c r="N21" s="56"/>
      <c r="O21" s="56"/>
      <c r="P21" s="65"/>
    </row>
    <row r="22" spans="2:16" ht="12.75" customHeight="1">
      <c r="B22" s="144"/>
      <c r="C22" s="145"/>
      <c r="D22" s="145"/>
      <c r="E22" s="145"/>
      <c r="F22" s="145"/>
      <c r="G22" s="145"/>
      <c r="H22" s="146"/>
      <c r="J22" s="56"/>
      <c r="K22" s="56"/>
      <c r="L22" s="56"/>
      <c r="M22" s="56"/>
      <c r="N22" s="56"/>
      <c r="O22" s="56"/>
      <c r="P22" s="65"/>
    </row>
    <row r="23" spans="2:16" ht="15.75" customHeight="1">
      <c r="B23" s="147" t="s">
        <v>92</v>
      </c>
      <c r="C23" s="148"/>
      <c r="D23" s="148"/>
      <c r="E23" s="148"/>
      <c r="F23" s="148"/>
      <c r="G23" s="148"/>
      <c r="H23" s="149"/>
      <c r="J23" s="56"/>
      <c r="K23" s="56"/>
      <c r="L23" s="56"/>
      <c r="M23" s="56"/>
      <c r="N23" s="56"/>
      <c r="O23" s="56"/>
      <c r="P23" s="65"/>
    </row>
    <row r="24" spans="2:16" ht="12.75" customHeight="1">
      <c r="B24" s="150"/>
      <c r="C24" s="151"/>
      <c r="D24" s="151"/>
      <c r="E24" s="151"/>
      <c r="F24" s="148"/>
      <c r="G24" s="148"/>
      <c r="H24" s="149"/>
      <c r="J24" s="56"/>
      <c r="K24" s="56"/>
      <c r="L24" s="56"/>
      <c r="M24" s="56"/>
      <c r="N24" s="56"/>
      <c r="O24" s="56"/>
      <c r="P24" s="65"/>
    </row>
    <row r="25" spans="2:16" ht="25.5" customHeight="1">
      <c r="B25" s="290" t="s">
        <v>0</v>
      </c>
      <c r="C25" s="291" t="s">
        <v>1</v>
      </c>
      <c r="D25" s="291"/>
      <c r="E25" s="291"/>
      <c r="F25" s="291" t="s">
        <v>2</v>
      </c>
      <c r="G25" s="291"/>
      <c r="H25" s="17" t="s">
        <v>3</v>
      </c>
      <c r="J25" s="56"/>
      <c r="K25" s="56"/>
      <c r="L25" s="56"/>
      <c r="M25" s="56"/>
      <c r="N25" s="56"/>
      <c r="O25" s="56"/>
      <c r="P25" s="65"/>
    </row>
    <row r="26" spans="2:16" ht="12.75" customHeight="1">
      <c r="B26" s="290"/>
      <c r="C26" s="299" t="s">
        <v>4</v>
      </c>
      <c r="D26" s="300"/>
      <c r="E26" s="301"/>
      <c r="F26" s="299" t="s">
        <v>5</v>
      </c>
      <c r="G26" s="300"/>
      <c r="H26" s="323" t="s">
        <v>6</v>
      </c>
      <c r="J26" s="56"/>
      <c r="K26" s="56"/>
      <c r="L26" s="56"/>
      <c r="M26" s="56"/>
      <c r="N26" s="56"/>
      <c r="O26" s="56"/>
      <c r="P26" s="65"/>
    </row>
    <row r="27" spans="2:16" ht="12.75" customHeight="1">
      <c r="B27" s="290"/>
      <c r="C27" s="132" t="s">
        <v>7</v>
      </c>
      <c r="D27" s="132" t="s">
        <v>8</v>
      </c>
      <c r="E27" s="132" t="s">
        <v>9</v>
      </c>
      <c r="F27" s="132" t="s">
        <v>10</v>
      </c>
      <c r="G27" s="137" t="s">
        <v>9</v>
      </c>
      <c r="H27" s="324"/>
      <c r="J27" s="56"/>
      <c r="K27" s="56"/>
      <c r="L27" s="56"/>
      <c r="M27" s="56"/>
      <c r="N27" s="56"/>
      <c r="O27" s="56"/>
      <c r="P27" s="65"/>
    </row>
    <row r="28" spans="2:16" ht="12.75" customHeight="1">
      <c r="B28" s="138" t="s">
        <v>14</v>
      </c>
      <c r="C28" s="139">
        <f>MJÓ!C9</f>
        <v>4.128</v>
      </c>
      <c r="D28" s="139">
        <f>MJÓ!D9</f>
        <v>3.44</v>
      </c>
      <c r="E28" s="139">
        <f>MJÓ!E9</f>
        <v>2.58</v>
      </c>
      <c r="F28" s="139">
        <f>MJÓ!F9</f>
        <v>0.2344789356984478</v>
      </c>
      <c r="G28" s="139">
        <f>MJÓ!G9</f>
        <v>0.055270034843205564</v>
      </c>
      <c r="H28" s="143">
        <f>MJÓ!H9</f>
        <v>69</v>
      </c>
      <c r="J28" s="56"/>
      <c r="K28" s="56"/>
      <c r="L28" s="56"/>
      <c r="M28" s="56"/>
      <c r="N28" s="56"/>
      <c r="O28" s="56"/>
      <c r="P28" s="65"/>
    </row>
    <row r="29" spans="2:16" ht="12.75" customHeight="1">
      <c r="B29" s="138" t="s">
        <v>15</v>
      </c>
      <c r="C29" s="139">
        <f>MJÓ!C10</f>
        <v>8.256</v>
      </c>
      <c r="D29" s="139">
        <f>MJÓ!D10</f>
        <v>6.88</v>
      </c>
      <c r="E29" s="139">
        <f>MJÓ!E10</f>
        <v>5.16</v>
      </c>
      <c r="F29" s="139">
        <f>MJÓ!F10</f>
        <v>0.5373475609756097</v>
      </c>
      <c r="G29" s="139">
        <f>MJÓ!G10</f>
        <v>0.10317073170731705</v>
      </c>
      <c r="H29" s="143">
        <f>MJÓ!H10</f>
        <v>69</v>
      </c>
      <c r="J29" s="56"/>
      <c r="K29" s="56"/>
      <c r="L29" s="56"/>
      <c r="M29" s="56"/>
      <c r="N29" s="56"/>
      <c r="O29" s="56"/>
      <c r="P29" s="65"/>
    </row>
    <row r="30" spans="2:16" ht="12.75" customHeight="1">
      <c r="B30" s="138" t="s">
        <v>16</v>
      </c>
      <c r="C30" s="139">
        <f>MJÓ!C11</f>
        <v>10.092</v>
      </c>
      <c r="D30" s="139">
        <f>MJÓ!D11</f>
        <v>8.41</v>
      </c>
      <c r="E30" s="139">
        <f>MJÓ!E11</f>
        <v>6.3075</v>
      </c>
      <c r="F30" s="139">
        <f>MJÓ!F11</f>
        <v>0.645236057623734</v>
      </c>
      <c r="G30" s="139">
        <f>MJÓ!G11</f>
        <v>0.11928147659854978</v>
      </c>
      <c r="H30" s="143">
        <f>MJÓ!H11</f>
        <v>69</v>
      </c>
      <c r="J30" s="56"/>
      <c r="K30" s="56"/>
      <c r="L30" s="56"/>
      <c r="M30" s="56"/>
      <c r="N30" s="56"/>
      <c r="O30" s="56"/>
      <c r="P30" s="65"/>
    </row>
    <row r="31" spans="2:16" ht="12.75" customHeight="1">
      <c r="B31" s="138" t="s">
        <v>17</v>
      </c>
      <c r="C31" s="139">
        <f>MJÓ!C12</f>
        <v>11.46</v>
      </c>
      <c r="D31" s="139">
        <f>MJÓ!D12</f>
        <v>9.55</v>
      </c>
      <c r="E31" s="139">
        <f>MJÓ!E12</f>
        <v>7.1625000000000005</v>
      </c>
      <c r="F31" s="139">
        <f>MJÓ!F12</f>
        <v>0.6965616531165311</v>
      </c>
      <c r="G31" s="139">
        <f>MJÓ!G12</f>
        <v>0.14329268292682926</v>
      </c>
      <c r="H31" s="143">
        <f>MJÓ!H12</f>
        <v>69</v>
      </c>
      <c r="J31" s="56"/>
      <c r="K31" s="56"/>
      <c r="L31" s="56"/>
      <c r="M31" s="56"/>
      <c r="N31" s="56"/>
      <c r="O31" s="56"/>
      <c r="P31" s="65"/>
    </row>
    <row r="32" spans="2:16" ht="12.75" customHeight="1">
      <c r="B32" s="138" t="s">
        <v>18</v>
      </c>
      <c r="C32" s="139">
        <f>MJÓ!C13</f>
        <v>9.864000000000003</v>
      </c>
      <c r="D32" s="139">
        <f>MJÓ!D13</f>
        <v>8.22</v>
      </c>
      <c r="E32" s="139">
        <f>MJÓ!E13</f>
        <v>6.165000000000001</v>
      </c>
      <c r="F32" s="139">
        <f>MJÓ!F13</f>
        <v>0.6418318089430892</v>
      </c>
      <c r="G32" s="139">
        <f>MJÓ!G13</f>
        <v>0.1268561692969871</v>
      </c>
      <c r="H32" s="143">
        <f>MJÓ!H13</f>
        <v>69</v>
      </c>
      <c r="J32" s="56"/>
      <c r="K32" s="56"/>
      <c r="L32" s="56"/>
      <c r="M32" s="56"/>
      <c r="N32" s="56"/>
      <c r="O32" s="56"/>
      <c r="P32" s="65"/>
    </row>
    <row r="33" spans="2:16" ht="12.75" customHeight="1">
      <c r="B33" s="138" t="s">
        <v>19</v>
      </c>
      <c r="C33" s="139">
        <f>MJÓ!C14</f>
        <v>8.256</v>
      </c>
      <c r="D33" s="139">
        <f>MJÓ!D14</f>
        <v>6.88</v>
      </c>
      <c r="E33" s="139">
        <f>MJÓ!E14</f>
        <v>5.16</v>
      </c>
      <c r="F33" s="139">
        <f>MJÓ!F14</f>
        <v>0.5322299651567943</v>
      </c>
      <c r="G33" s="139">
        <f>MJÓ!G14</f>
        <v>0.10672834314550039</v>
      </c>
      <c r="H33" s="143">
        <f>MJÓ!H14</f>
        <v>69</v>
      </c>
      <c r="J33" s="56"/>
      <c r="K33" s="56"/>
      <c r="L33" s="56"/>
      <c r="M33" s="56"/>
      <c r="N33" s="56"/>
      <c r="O33" s="56"/>
      <c r="P33" s="65"/>
    </row>
    <row r="34" spans="2:16" ht="12.75" customHeight="1">
      <c r="B34" s="138"/>
      <c r="C34" s="139"/>
      <c r="D34" s="139"/>
      <c r="E34" s="139"/>
      <c r="F34" s="139"/>
      <c r="G34" s="139"/>
      <c r="H34" s="143"/>
      <c r="J34" s="56"/>
      <c r="K34" s="56"/>
      <c r="L34" s="56"/>
      <c r="M34" s="56"/>
      <c r="N34" s="56"/>
      <c r="O34" s="56"/>
      <c r="P34" s="65"/>
    </row>
    <row r="35" spans="2:16" ht="12.75" customHeight="1">
      <c r="B35" s="138" t="s">
        <v>20</v>
      </c>
      <c r="C35" s="139">
        <f>MJÓ!C16</f>
        <v>2.292</v>
      </c>
      <c r="D35" s="139">
        <f>MJÓ!D16</f>
        <v>1.91</v>
      </c>
      <c r="E35" s="139">
        <f>MJÓ!E16</f>
        <v>1.4324999999999999</v>
      </c>
      <c r="F35" s="139">
        <f>MJÓ!F16</f>
        <v>0.16717479674796745</v>
      </c>
      <c r="G35" s="139">
        <f>MJÓ!G16</f>
        <v>0</v>
      </c>
      <c r="H35" s="143">
        <f>MJÓ!H16</f>
        <v>69</v>
      </c>
      <c r="J35" s="56"/>
      <c r="K35" s="56"/>
      <c r="L35" s="56"/>
      <c r="M35" s="56"/>
      <c r="N35" s="56"/>
      <c r="O35" s="56"/>
      <c r="P35" s="65"/>
    </row>
    <row r="36" spans="2:16" ht="12.75" customHeight="1">
      <c r="B36" s="138" t="s">
        <v>21</v>
      </c>
      <c r="C36" s="139">
        <f>MJÓ!C17</f>
        <v>0.684</v>
      </c>
      <c r="D36" s="139">
        <f>MJÓ!D17</f>
        <v>0.57</v>
      </c>
      <c r="E36" s="139">
        <f>MJÓ!E17</f>
        <v>0.4275</v>
      </c>
      <c r="F36" s="139">
        <f>MJÓ!F17</f>
        <v>0.057317073170731696</v>
      </c>
      <c r="G36" s="139">
        <f>MJÓ!G17</f>
        <v>0</v>
      </c>
      <c r="H36" s="143">
        <f>MJÓ!H17</f>
        <v>69</v>
      </c>
      <c r="J36" s="56"/>
      <c r="K36" s="56"/>
      <c r="L36" s="56"/>
      <c r="M36" s="56"/>
      <c r="N36" s="56"/>
      <c r="O36" s="56"/>
      <c r="P36" s="65"/>
    </row>
    <row r="37" spans="2:16" ht="12.75" customHeight="1">
      <c r="B37" s="138" t="s">
        <v>22</v>
      </c>
      <c r="C37" s="139">
        <f>MJÓ!C18</f>
        <v>0.22800000000000004</v>
      </c>
      <c r="D37" s="139">
        <f>MJÓ!D18</f>
        <v>0.19</v>
      </c>
      <c r="E37" s="139">
        <f>MJÓ!E18</f>
        <v>0.14250000000000002</v>
      </c>
      <c r="F37" s="139">
        <f>MJÓ!F18</f>
        <v>0.035823170731707314</v>
      </c>
      <c r="G37" s="139">
        <f>MJÓ!G18</f>
        <v>0</v>
      </c>
      <c r="H37" s="143">
        <f>MJÓ!H18</f>
        <v>69</v>
      </c>
      <c r="J37" s="56"/>
      <c r="K37" s="56"/>
      <c r="L37" s="56"/>
      <c r="M37" s="56"/>
      <c r="N37" s="56"/>
      <c r="O37" s="56"/>
      <c r="P37" s="65"/>
    </row>
    <row r="38" spans="2:16" ht="12.75" customHeight="1">
      <c r="B38" s="138" t="s">
        <v>11</v>
      </c>
      <c r="C38" s="139">
        <f>MJÓ!C19</f>
        <v>0.22800000000000004</v>
      </c>
      <c r="D38" s="139">
        <f>MJÓ!D19</f>
        <v>0.19</v>
      </c>
      <c r="E38" s="139">
        <f>MJÓ!E19</f>
        <v>0.14250000000000002</v>
      </c>
      <c r="F38" s="139">
        <f>MJÓ!F19</f>
        <v>0.035823170731707314</v>
      </c>
      <c r="G38" s="139">
        <f>MJÓ!G19</f>
        <v>0</v>
      </c>
      <c r="H38" s="143">
        <f>MJÓ!H19</f>
        <v>69</v>
      </c>
      <c r="J38" s="56"/>
      <c r="K38" s="56"/>
      <c r="L38" s="56"/>
      <c r="M38" s="56"/>
      <c r="N38" s="56"/>
      <c r="O38" s="56"/>
      <c r="P38" s="65"/>
    </row>
    <row r="39" spans="2:16" ht="12.75" customHeight="1">
      <c r="B39" s="138" t="s">
        <v>12</v>
      </c>
      <c r="C39" s="139">
        <f>MJÓ!C20</f>
        <v>0.22800000000000004</v>
      </c>
      <c r="D39" s="139">
        <f>MJÓ!D20</f>
        <v>0.19</v>
      </c>
      <c r="E39" s="139">
        <f>MJÓ!E20</f>
        <v>0.14250000000000002</v>
      </c>
      <c r="F39" s="139">
        <f>MJÓ!F20</f>
        <v>0.035823170731707314</v>
      </c>
      <c r="G39" s="139">
        <f>MJÓ!G20</f>
        <v>0</v>
      </c>
      <c r="H39" s="143">
        <f>MJÓ!H20</f>
        <v>69</v>
      </c>
      <c r="J39" s="56"/>
      <c r="K39" s="56"/>
      <c r="L39" s="56"/>
      <c r="M39" s="56"/>
      <c r="N39" s="56"/>
      <c r="O39" s="56"/>
      <c r="P39" s="65"/>
    </row>
    <row r="40" spans="2:16" ht="12.75" customHeight="1">
      <c r="B40" s="138" t="s">
        <v>13</v>
      </c>
      <c r="C40" s="139">
        <f>MJÓ!C21</f>
        <v>0.684</v>
      </c>
      <c r="D40" s="139">
        <f>MJÓ!D21</f>
        <v>0.57</v>
      </c>
      <c r="E40" s="139">
        <f>MJÓ!E21</f>
        <v>0.4275</v>
      </c>
      <c r="F40" s="139">
        <f>MJÓ!F21</f>
        <v>0.057317073170731696</v>
      </c>
      <c r="G40" s="139">
        <f>MJÓ!G21</f>
        <v>0</v>
      </c>
      <c r="H40" s="143">
        <f>MJÓ!H21</f>
        <v>69</v>
      </c>
      <c r="J40" s="56"/>
      <c r="K40" s="56"/>
      <c r="L40" s="56"/>
      <c r="M40" s="56"/>
      <c r="N40" s="56"/>
      <c r="O40" s="56"/>
      <c r="P40" s="65"/>
    </row>
    <row r="41" spans="2:16" ht="12.75" customHeight="1">
      <c r="B41" s="120" t="s">
        <v>23</v>
      </c>
      <c r="C41" s="140">
        <f>SUM(C28:C40)</f>
        <v>56.400000000000006</v>
      </c>
      <c r="D41" s="140">
        <f>SUM(D28:D40)</f>
        <v>46.99999999999999</v>
      </c>
      <c r="E41" s="140">
        <f>SUM(E28:E40)</f>
        <v>35.24999999999999</v>
      </c>
      <c r="F41" s="141"/>
      <c r="G41" s="141"/>
      <c r="H41" s="142"/>
      <c r="J41" s="56"/>
      <c r="K41" s="56"/>
      <c r="L41" s="56"/>
      <c r="M41" s="56"/>
      <c r="N41" s="56"/>
      <c r="O41" s="56"/>
      <c r="P41" s="65"/>
    </row>
    <row r="42" spans="2:16" ht="12.75" customHeight="1">
      <c r="B42" s="144"/>
      <c r="C42" s="145"/>
      <c r="D42" s="145"/>
      <c r="E42" s="145"/>
      <c r="F42" s="145"/>
      <c r="G42" s="145"/>
      <c r="H42" s="146"/>
      <c r="J42" s="56"/>
      <c r="K42" s="56"/>
      <c r="L42" s="56"/>
      <c r="M42" s="56"/>
      <c r="N42" s="56"/>
      <c r="O42" s="56"/>
      <c r="P42" s="65"/>
    </row>
    <row r="43" spans="2:16" ht="15.75" customHeight="1">
      <c r="B43" s="31" t="s">
        <v>106</v>
      </c>
      <c r="C43" s="148"/>
      <c r="D43" s="148"/>
      <c r="E43" s="148"/>
      <c r="F43" s="148"/>
      <c r="G43" s="148"/>
      <c r="H43" s="149"/>
      <c r="J43" s="56"/>
      <c r="K43" s="56"/>
      <c r="L43" s="56"/>
      <c r="M43" s="56"/>
      <c r="N43" s="56"/>
      <c r="O43" s="56"/>
      <c r="P43" s="65"/>
    </row>
    <row r="44" spans="2:16" ht="12.75" customHeight="1">
      <c r="B44" s="150"/>
      <c r="C44" s="151"/>
      <c r="D44" s="151"/>
      <c r="E44" s="151"/>
      <c r="F44" s="148"/>
      <c r="G44" s="148"/>
      <c r="H44" s="149"/>
      <c r="J44" s="56"/>
      <c r="K44" s="56"/>
      <c r="L44" s="56"/>
      <c r="M44" s="56"/>
      <c r="N44" s="56"/>
      <c r="O44" s="56"/>
      <c r="P44" s="65"/>
    </row>
    <row r="45" spans="2:16" ht="25.5" customHeight="1">
      <c r="B45" s="290" t="s">
        <v>0</v>
      </c>
      <c r="C45" s="291" t="s">
        <v>1</v>
      </c>
      <c r="D45" s="291"/>
      <c r="E45" s="291"/>
      <c r="F45" s="291" t="s">
        <v>2</v>
      </c>
      <c r="G45" s="291"/>
      <c r="H45" s="17" t="s">
        <v>3</v>
      </c>
      <c r="J45" s="56"/>
      <c r="K45" s="56"/>
      <c r="L45" s="56"/>
      <c r="M45" s="56"/>
      <c r="N45" s="56"/>
      <c r="O45" s="56"/>
      <c r="P45" s="65"/>
    </row>
    <row r="46" spans="2:16" ht="12.75" customHeight="1">
      <c r="B46" s="290"/>
      <c r="C46" s="299" t="s">
        <v>4</v>
      </c>
      <c r="D46" s="300"/>
      <c r="E46" s="301"/>
      <c r="F46" s="299" t="s">
        <v>5</v>
      </c>
      <c r="G46" s="300"/>
      <c r="H46" s="323" t="s">
        <v>6</v>
      </c>
      <c r="J46" s="56"/>
      <c r="K46" s="56"/>
      <c r="L46" s="56"/>
      <c r="M46" s="56"/>
      <c r="N46" s="56"/>
      <c r="O46" s="56"/>
      <c r="P46" s="65"/>
    </row>
    <row r="47" spans="2:16" ht="12.75" customHeight="1">
      <c r="B47" s="290"/>
      <c r="C47" s="132" t="s">
        <v>7</v>
      </c>
      <c r="D47" s="132" t="s">
        <v>8</v>
      </c>
      <c r="E47" s="132" t="s">
        <v>9</v>
      </c>
      <c r="F47" s="132" t="s">
        <v>10</v>
      </c>
      <c r="G47" s="137" t="s">
        <v>9</v>
      </c>
      <c r="H47" s="324"/>
      <c r="J47" s="56"/>
      <c r="K47" s="56"/>
      <c r="L47" s="56"/>
      <c r="M47" s="56"/>
      <c r="N47" s="56"/>
      <c r="O47" s="56"/>
      <c r="P47" s="65"/>
    </row>
    <row r="48" spans="2:16" ht="12.75" customHeight="1">
      <c r="B48" s="138" t="s">
        <v>14</v>
      </c>
      <c r="C48" s="139">
        <f>MENÓ!C50</f>
        <v>3.9480000000000004</v>
      </c>
      <c r="D48" s="139">
        <f>MENÓ!D50</f>
        <v>3.29</v>
      </c>
      <c r="E48" s="139">
        <f>MENÓ!E50</f>
        <v>2.4675000000000002</v>
      </c>
      <c r="F48" s="139">
        <f>MENÓ!F50</f>
        <v>0.22450110864745002</v>
      </c>
      <c r="G48" s="139">
        <f>MENÓ!G50</f>
        <v>0.052918118466898936</v>
      </c>
      <c r="H48" s="143">
        <f>MENÓ!H50</f>
        <v>80</v>
      </c>
      <c r="J48" s="56"/>
      <c r="K48" s="56"/>
      <c r="L48" s="56"/>
      <c r="M48" s="56"/>
      <c r="N48" s="56"/>
      <c r="O48" s="56"/>
      <c r="P48" s="65"/>
    </row>
    <row r="49" spans="2:16" ht="12.75" customHeight="1">
      <c r="B49" s="138" t="s">
        <v>15</v>
      </c>
      <c r="C49" s="139">
        <f>MENÓ!C51</f>
        <v>7.9079999999999995</v>
      </c>
      <c r="D49" s="139">
        <f>MENÓ!D51</f>
        <v>6.59</v>
      </c>
      <c r="E49" s="139">
        <f>MENÓ!E51</f>
        <v>4.9425</v>
      </c>
      <c r="F49" s="139">
        <f>MENÓ!F51</f>
        <v>0.5144817073170731</v>
      </c>
      <c r="G49" s="139">
        <f>MENÓ!G51</f>
        <v>0.09878048780487803</v>
      </c>
      <c r="H49" s="143">
        <f>MENÓ!H51</f>
        <v>80</v>
      </c>
      <c r="J49" s="56"/>
      <c r="K49" s="56"/>
      <c r="L49" s="56"/>
      <c r="M49" s="56"/>
      <c r="N49" s="56"/>
      <c r="O49" s="56"/>
      <c r="P49" s="65"/>
    </row>
    <row r="50" spans="2:16" ht="12.75" customHeight="1">
      <c r="B50" s="138" t="s">
        <v>16</v>
      </c>
      <c r="C50" s="139">
        <f>MENÓ!C52</f>
        <v>9.648000000000001</v>
      </c>
      <c r="D50" s="139">
        <f>MENÓ!D52</f>
        <v>8.040000000000001</v>
      </c>
      <c r="E50" s="139">
        <f>MENÓ!E52</f>
        <v>6.030000000000001</v>
      </c>
      <c r="F50" s="139">
        <f>MENÓ!F52</f>
        <v>0.6177792041078305</v>
      </c>
      <c r="G50" s="139">
        <f>MENÓ!G52</f>
        <v>0.11420566908371786</v>
      </c>
      <c r="H50" s="143">
        <f>MENÓ!H52</f>
        <v>80</v>
      </c>
      <c r="J50" s="56"/>
      <c r="K50" s="56"/>
      <c r="L50" s="56"/>
      <c r="M50" s="56"/>
      <c r="N50" s="56"/>
      <c r="O50" s="56"/>
      <c r="P50" s="65"/>
    </row>
    <row r="51" spans="2:16" ht="12.75" customHeight="1">
      <c r="B51" s="138" t="s">
        <v>17</v>
      </c>
      <c r="C51" s="139">
        <f>MENÓ!C53</f>
        <v>10.968</v>
      </c>
      <c r="D51" s="139">
        <f>MENÓ!D53</f>
        <v>9.14</v>
      </c>
      <c r="E51" s="139">
        <f>MENÓ!E53</f>
        <v>6.855</v>
      </c>
      <c r="F51" s="139">
        <f>MENÓ!F53</f>
        <v>0.6669207317073169</v>
      </c>
      <c r="G51" s="139">
        <f>MENÓ!G53</f>
        <v>0.1371951219512195</v>
      </c>
      <c r="H51" s="143">
        <f>MENÓ!H53</f>
        <v>80</v>
      </c>
      <c r="J51" s="56"/>
      <c r="K51" s="56"/>
      <c r="L51" s="56"/>
      <c r="M51" s="56"/>
      <c r="N51" s="56"/>
      <c r="O51" s="56"/>
      <c r="P51" s="65"/>
    </row>
    <row r="52" spans="2:16" ht="12.75" customHeight="1">
      <c r="B52" s="138" t="s">
        <v>18</v>
      </c>
      <c r="C52" s="139">
        <f>MENÓ!C54</f>
        <v>9.443999999999999</v>
      </c>
      <c r="D52" s="139">
        <f>MENÓ!D54</f>
        <v>7.869999999999999</v>
      </c>
      <c r="E52" s="139">
        <f>MENÓ!E54</f>
        <v>5.9025</v>
      </c>
      <c r="F52" s="139">
        <f>MENÓ!F54</f>
        <v>0.6145198170731705</v>
      </c>
      <c r="G52" s="139">
        <f>MENÓ!G54</f>
        <v>0.12145803443328548</v>
      </c>
      <c r="H52" s="143">
        <f>MENÓ!H54</f>
        <v>80</v>
      </c>
      <c r="J52" s="56"/>
      <c r="K52" s="56"/>
      <c r="L52" s="56"/>
      <c r="M52" s="56"/>
      <c r="N52" s="56"/>
      <c r="O52" s="56"/>
      <c r="P52" s="65"/>
    </row>
    <row r="53" spans="2:16" ht="12.75" customHeight="1">
      <c r="B53" s="138" t="s">
        <v>19</v>
      </c>
      <c r="C53" s="139">
        <f>MENÓ!C55</f>
        <v>7.932</v>
      </c>
      <c r="D53" s="139">
        <f>MENÓ!D55</f>
        <v>6.61</v>
      </c>
      <c r="E53" s="139">
        <f>MENÓ!E55</f>
        <v>4.9575</v>
      </c>
      <c r="F53" s="139">
        <f>MENÓ!F55</f>
        <v>0.5095818815331009</v>
      </c>
      <c r="G53" s="139">
        <f>MENÓ!G55</f>
        <v>0.1021867115222876</v>
      </c>
      <c r="H53" s="143">
        <f>MENÓ!H55</f>
        <v>80</v>
      </c>
      <c r="J53" s="56"/>
      <c r="K53" s="56"/>
      <c r="L53" s="56"/>
      <c r="M53" s="56"/>
      <c r="N53" s="56"/>
      <c r="O53" s="56"/>
      <c r="P53" s="65"/>
    </row>
    <row r="54" spans="2:16" ht="12.75" customHeight="1">
      <c r="B54" s="138"/>
      <c r="C54" s="139"/>
      <c r="D54" s="139"/>
      <c r="E54" s="139"/>
      <c r="F54" s="139"/>
      <c r="G54" s="139"/>
      <c r="H54" s="143"/>
      <c r="J54" s="56"/>
      <c r="K54" s="56"/>
      <c r="L54" s="56"/>
      <c r="M54" s="56"/>
      <c r="N54" s="56"/>
      <c r="O54" s="56"/>
      <c r="P54" s="65"/>
    </row>
    <row r="55" spans="2:16" ht="12.75" customHeight="1">
      <c r="B55" s="138" t="s">
        <v>20</v>
      </c>
      <c r="C55" s="139">
        <f>MENÓ!C57</f>
        <v>2.184</v>
      </c>
      <c r="D55" s="139">
        <f>MENÓ!D57</f>
        <v>1.82</v>
      </c>
      <c r="E55" s="139">
        <f>MENÓ!E57</f>
        <v>1.365</v>
      </c>
      <c r="F55" s="139">
        <f>MENÓ!F57</f>
        <v>0.16006097560975607</v>
      </c>
      <c r="G55" s="139">
        <f>MENÓ!G57</f>
        <v>0</v>
      </c>
      <c r="H55" s="143">
        <f>MENÓ!H57</f>
        <v>80</v>
      </c>
      <c r="J55" s="56"/>
      <c r="K55" s="56"/>
      <c r="L55" s="56"/>
      <c r="M55" s="56"/>
      <c r="N55" s="56"/>
      <c r="O55" s="56"/>
      <c r="P55" s="65"/>
    </row>
    <row r="56" spans="2:16" ht="12.75" customHeight="1">
      <c r="B56" s="138" t="s">
        <v>21</v>
      </c>
      <c r="C56" s="139">
        <f>MENÓ!C58</f>
        <v>0.6600000000000001</v>
      </c>
      <c r="D56" s="139">
        <f>MENÓ!D58</f>
        <v>0.55</v>
      </c>
      <c r="E56" s="139">
        <f>MENÓ!E58</f>
        <v>0.41250000000000003</v>
      </c>
      <c r="F56" s="139">
        <f>MENÓ!F58</f>
        <v>0.0548780487804878</v>
      </c>
      <c r="G56" s="139">
        <f>MENÓ!G58</f>
        <v>0</v>
      </c>
      <c r="H56" s="143">
        <f>MENÓ!H58</f>
        <v>80</v>
      </c>
      <c r="J56" s="56"/>
      <c r="K56" s="56"/>
      <c r="L56" s="56"/>
      <c r="M56" s="56"/>
      <c r="N56" s="56"/>
      <c r="O56" s="56"/>
      <c r="P56" s="65"/>
    </row>
    <row r="57" spans="2:16" ht="12.75" customHeight="1">
      <c r="B57" s="138" t="s">
        <v>22</v>
      </c>
      <c r="C57" s="139">
        <f>MENÓ!C59</f>
        <v>0.21600000000000003</v>
      </c>
      <c r="D57" s="139">
        <f>MENÓ!D59</f>
        <v>0.18</v>
      </c>
      <c r="E57" s="139">
        <f>MENÓ!E59</f>
        <v>0.135</v>
      </c>
      <c r="F57" s="139">
        <f>MENÓ!F59</f>
        <v>0.034298780487804874</v>
      </c>
      <c r="G57" s="139">
        <f>MENÓ!G59</f>
        <v>0</v>
      </c>
      <c r="H57" s="143">
        <f>MENÓ!H59</f>
        <v>80</v>
      </c>
      <c r="J57" s="56"/>
      <c r="K57" s="56"/>
      <c r="L57" s="56"/>
      <c r="M57" s="56"/>
      <c r="N57" s="56"/>
      <c r="O57" s="56"/>
      <c r="P57" s="65"/>
    </row>
    <row r="58" spans="2:16" ht="12.75" customHeight="1">
      <c r="B58" s="138" t="s">
        <v>11</v>
      </c>
      <c r="C58" s="139">
        <f>MENÓ!C60</f>
        <v>0.21600000000000003</v>
      </c>
      <c r="D58" s="139">
        <f>MENÓ!D60</f>
        <v>0.18</v>
      </c>
      <c r="E58" s="139">
        <f>MENÓ!E60</f>
        <v>0.135</v>
      </c>
      <c r="F58" s="139">
        <f>MENÓ!F60</f>
        <v>0.034298780487804874</v>
      </c>
      <c r="G58" s="139">
        <f>MENÓ!G60</f>
        <v>0</v>
      </c>
      <c r="H58" s="143">
        <f>MENÓ!H60</f>
        <v>80</v>
      </c>
      <c r="J58" s="56"/>
      <c r="K58" s="56"/>
      <c r="L58" s="56"/>
      <c r="M58" s="56"/>
      <c r="N58" s="56"/>
      <c r="O58" s="56"/>
      <c r="P58" s="65"/>
    </row>
    <row r="59" spans="2:16" ht="12.75" customHeight="1">
      <c r="B59" s="138" t="s">
        <v>12</v>
      </c>
      <c r="C59" s="139">
        <f>MENÓ!C61</f>
        <v>0.21600000000000003</v>
      </c>
      <c r="D59" s="139">
        <f>MENÓ!D61</f>
        <v>0.18</v>
      </c>
      <c r="E59" s="139">
        <f>MENÓ!E61</f>
        <v>0.135</v>
      </c>
      <c r="F59" s="139">
        <f>MENÓ!F61</f>
        <v>0.034298780487804874</v>
      </c>
      <c r="G59" s="139">
        <f>MENÓ!G61</f>
        <v>0</v>
      </c>
      <c r="H59" s="143">
        <f>MENÓ!H61</f>
        <v>80</v>
      </c>
      <c r="J59" s="56"/>
      <c r="K59" s="56"/>
      <c r="L59" s="56"/>
      <c r="M59" s="56"/>
      <c r="N59" s="56"/>
      <c r="O59" s="56"/>
      <c r="P59" s="65"/>
    </row>
    <row r="60" spans="2:16" ht="12.75" customHeight="1">
      <c r="B60" s="138" t="s">
        <v>13</v>
      </c>
      <c r="C60" s="139">
        <f>MENÓ!C62</f>
        <v>0.6600000000000001</v>
      </c>
      <c r="D60" s="139">
        <f>MENÓ!D62</f>
        <v>0.55</v>
      </c>
      <c r="E60" s="139">
        <f>MENÓ!E62</f>
        <v>0.41250000000000003</v>
      </c>
      <c r="F60" s="139">
        <f>MENÓ!F62</f>
        <v>0.0548780487804878</v>
      </c>
      <c r="G60" s="139">
        <f>MENÓ!G62</f>
        <v>0</v>
      </c>
      <c r="H60" s="143">
        <f>MENÓ!H62</f>
        <v>80</v>
      </c>
      <c r="J60" s="56"/>
      <c r="K60" s="56"/>
      <c r="L60" s="56"/>
      <c r="M60" s="56"/>
      <c r="N60" s="56"/>
      <c r="O60" s="56"/>
      <c r="P60" s="65"/>
    </row>
    <row r="61" spans="2:16" ht="12.75" customHeight="1">
      <c r="B61" s="120" t="s">
        <v>23</v>
      </c>
      <c r="C61" s="140">
        <f>SUM(C48:C60)</f>
        <v>54</v>
      </c>
      <c r="D61" s="140">
        <f>SUM(D48:D60)</f>
        <v>44.99999999999999</v>
      </c>
      <c r="E61" s="140">
        <f>SUM(E48:E60)</f>
        <v>33.75</v>
      </c>
      <c r="F61" s="141"/>
      <c r="G61" s="141"/>
      <c r="H61" s="142"/>
      <c r="J61" s="56"/>
      <c r="K61" s="56"/>
      <c r="L61" s="56"/>
      <c r="M61" s="56"/>
      <c r="N61" s="56"/>
      <c r="O61" s="56"/>
      <c r="P61" s="65"/>
    </row>
    <row r="62" spans="2:16" ht="12.75" customHeight="1">
      <c r="B62" s="144"/>
      <c r="C62" s="145"/>
      <c r="D62" s="145"/>
      <c r="E62" s="145"/>
      <c r="F62" s="145"/>
      <c r="G62" s="145"/>
      <c r="H62" s="146"/>
      <c r="J62" s="56"/>
      <c r="K62" s="56"/>
      <c r="L62" s="56"/>
      <c r="M62" s="56"/>
      <c r="N62" s="56"/>
      <c r="O62" s="56"/>
      <c r="P62" s="65"/>
    </row>
    <row r="63" spans="2:16" ht="15.75" customHeight="1">
      <c r="B63" s="31" t="s">
        <v>96</v>
      </c>
      <c r="C63" s="148"/>
      <c r="D63" s="148"/>
      <c r="E63" s="148"/>
      <c r="F63" s="148"/>
      <c r="G63" s="148"/>
      <c r="H63" s="149"/>
      <c r="J63" s="60"/>
      <c r="K63" s="66"/>
      <c r="L63" s="66"/>
      <c r="M63" s="66"/>
      <c r="N63" s="66"/>
      <c r="O63" s="66"/>
      <c r="P63" s="61"/>
    </row>
    <row r="64" spans="2:16" ht="12.75">
      <c r="B64" s="150"/>
      <c r="C64" s="151"/>
      <c r="D64" s="151"/>
      <c r="E64" s="151"/>
      <c r="F64" s="148"/>
      <c r="G64" s="148"/>
      <c r="H64" s="149"/>
      <c r="J64" s="4"/>
      <c r="K64" s="5"/>
      <c r="L64" s="5"/>
      <c r="M64" s="5"/>
      <c r="N64" s="66"/>
      <c r="O64" s="66"/>
      <c r="P64" s="61"/>
    </row>
    <row r="65" spans="2:16" ht="25.5">
      <c r="B65" s="290" t="s">
        <v>0</v>
      </c>
      <c r="C65" s="291" t="s">
        <v>1</v>
      </c>
      <c r="D65" s="291"/>
      <c r="E65" s="291"/>
      <c r="F65" s="291" t="s">
        <v>2</v>
      </c>
      <c r="G65" s="291"/>
      <c r="H65" s="17" t="s">
        <v>3</v>
      </c>
      <c r="J65" s="74"/>
      <c r="K65" s="75"/>
      <c r="L65" s="75"/>
      <c r="M65" s="75"/>
      <c r="N65" s="75"/>
      <c r="O65" s="75"/>
      <c r="P65" s="67"/>
    </row>
    <row r="66" spans="2:16" ht="12.75" customHeight="1">
      <c r="B66" s="290"/>
      <c r="C66" s="299" t="s">
        <v>4</v>
      </c>
      <c r="D66" s="300"/>
      <c r="E66" s="301"/>
      <c r="F66" s="299" t="s">
        <v>5</v>
      </c>
      <c r="G66" s="300"/>
      <c r="H66" s="323" t="s">
        <v>6</v>
      </c>
      <c r="J66" s="74"/>
      <c r="K66" s="76"/>
      <c r="L66" s="76"/>
      <c r="M66" s="76"/>
      <c r="N66" s="76"/>
      <c r="O66" s="76"/>
      <c r="P66" s="77"/>
    </row>
    <row r="67" spans="2:16" ht="12.75">
      <c r="B67" s="290"/>
      <c r="C67" s="132" t="s">
        <v>7</v>
      </c>
      <c r="D67" s="132" t="s">
        <v>8</v>
      </c>
      <c r="E67" s="132" t="s">
        <v>9</v>
      </c>
      <c r="F67" s="132" t="s">
        <v>10</v>
      </c>
      <c r="G67" s="137" t="s">
        <v>9</v>
      </c>
      <c r="H67" s="324"/>
      <c r="J67" s="74"/>
      <c r="K67" s="68"/>
      <c r="L67" s="68"/>
      <c r="M67" s="68"/>
      <c r="N67" s="68"/>
      <c r="O67" s="69"/>
      <c r="P67" s="77"/>
    </row>
    <row r="68" spans="2:16" ht="12.75">
      <c r="B68" s="138" t="s">
        <v>14</v>
      </c>
      <c r="C68" s="139">
        <f>MMJVÖŐNO!C50</f>
        <v>36.144</v>
      </c>
      <c r="D68" s="139">
        <f>MMJVÖŐNO!D50</f>
        <v>30.12</v>
      </c>
      <c r="E68" s="139">
        <f>MMJVÖŐNO!E50</f>
        <v>22.59</v>
      </c>
      <c r="F68" s="139">
        <f>MMJVÖŐNO!F50</f>
        <v>1.3492239467849223</v>
      </c>
      <c r="G68" s="139">
        <f>MMJVÖŐNO!G50</f>
        <v>0.8823170731707317</v>
      </c>
      <c r="H68" s="143">
        <f>MMJVÖŐNO!H50</f>
        <v>208</v>
      </c>
      <c r="J68" s="61"/>
      <c r="K68" s="15"/>
      <c r="L68" s="15"/>
      <c r="M68" s="15"/>
      <c r="N68" s="15"/>
      <c r="O68" s="15"/>
      <c r="P68" s="44"/>
    </row>
    <row r="69" spans="2:16" ht="12.75">
      <c r="B69" s="138" t="s">
        <v>15</v>
      </c>
      <c r="C69" s="139">
        <f>MMJVÖŐNO!C51</f>
        <v>51.888000000000005</v>
      </c>
      <c r="D69" s="139">
        <f>MMJVÖŐNO!D51</f>
        <v>43.24</v>
      </c>
      <c r="E69" s="139">
        <f>MMJVÖŐNO!E51</f>
        <v>32.43</v>
      </c>
      <c r="F69" s="139">
        <f>MMJVÖŐNO!F51</f>
        <v>2.3003048780487805</v>
      </c>
      <c r="G69" s="139">
        <f>MMJVÖŐNO!G51</f>
        <v>1.3536585365853657</v>
      </c>
      <c r="H69" s="143">
        <f>MMJVÖŐNO!H51</f>
        <v>208</v>
      </c>
      <c r="J69" s="61"/>
      <c r="K69" s="15"/>
      <c r="L69" s="15"/>
      <c r="M69" s="15"/>
      <c r="N69" s="15"/>
      <c r="O69" s="15"/>
      <c r="P69" s="44"/>
    </row>
    <row r="70" spans="2:16" ht="12.75">
      <c r="B70" s="138" t="s">
        <v>16</v>
      </c>
      <c r="C70" s="139">
        <f>MMJVÖŐNO!C52</f>
        <v>71.424</v>
      </c>
      <c r="D70" s="139">
        <f>MMJVÖŐNO!D52</f>
        <v>59.519999999999996</v>
      </c>
      <c r="E70" s="139">
        <f>MMJVÖŐNO!E52</f>
        <v>44.64</v>
      </c>
      <c r="F70" s="139">
        <f>MMJVÖŐNO!F52</f>
        <v>2.960989873056625</v>
      </c>
      <c r="G70" s="139">
        <f>MMJVÖŐNO!G52</f>
        <v>1.9776532630191168</v>
      </c>
      <c r="H70" s="143">
        <f>MMJVÖŐNO!H52</f>
        <v>208</v>
      </c>
      <c r="J70" s="61"/>
      <c r="K70" s="15"/>
      <c r="L70" s="15"/>
      <c r="M70" s="15"/>
      <c r="N70" s="15"/>
      <c r="O70" s="15"/>
      <c r="P70" s="44"/>
    </row>
    <row r="71" spans="2:16" ht="12.75">
      <c r="B71" s="138" t="s">
        <v>17</v>
      </c>
      <c r="C71" s="139">
        <f>MMJVÖŐNO!C53</f>
        <v>81.876</v>
      </c>
      <c r="D71" s="139">
        <f>MMJVÖŐNO!D53</f>
        <v>68.23</v>
      </c>
      <c r="E71" s="139">
        <f>MMJVÖŐNO!E53</f>
        <v>51.1725</v>
      </c>
      <c r="F71" s="139">
        <f>MMJVÖŐNO!F53</f>
        <v>3.137432249322493</v>
      </c>
      <c r="G71" s="139">
        <f>MMJVÖŐNO!G53</f>
        <v>2.0134146341463417</v>
      </c>
      <c r="H71" s="143">
        <f>MMJVÖŐNO!H53</f>
        <v>208</v>
      </c>
      <c r="J71" s="61"/>
      <c r="K71" s="15"/>
      <c r="L71" s="15"/>
      <c r="M71" s="15"/>
      <c r="N71" s="15"/>
      <c r="O71" s="15"/>
      <c r="P71" s="44"/>
    </row>
    <row r="72" spans="2:16" ht="12.75">
      <c r="B72" s="138" t="s">
        <v>18</v>
      </c>
      <c r="C72" s="139">
        <f>MMJVÖŐNO!C54</f>
        <v>72.288</v>
      </c>
      <c r="D72" s="139">
        <f>MMJVÖŐNO!D54</f>
        <v>60.24</v>
      </c>
      <c r="E72" s="139">
        <f>MMJVÖŐNO!E54</f>
        <v>45.18</v>
      </c>
      <c r="F72" s="139">
        <f>MMJVÖŐNO!F54</f>
        <v>2.955919715447154</v>
      </c>
      <c r="G72" s="139">
        <f>MMJVÖŐNO!G54</f>
        <v>1.9889347202295553</v>
      </c>
      <c r="H72" s="143">
        <f>MMJVÖŐNO!H54</f>
        <v>208</v>
      </c>
      <c r="J72" s="61"/>
      <c r="K72" s="15"/>
      <c r="L72" s="15"/>
      <c r="M72" s="15"/>
      <c r="N72" s="15"/>
      <c r="O72" s="15"/>
      <c r="P72" s="44"/>
    </row>
    <row r="73" spans="2:16" ht="12.75">
      <c r="B73" s="138" t="s">
        <v>19</v>
      </c>
      <c r="C73" s="139">
        <f>MMJVÖŐNO!C55</f>
        <v>54.312</v>
      </c>
      <c r="D73" s="139">
        <f>MMJVÖŐNO!D55</f>
        <v>45.26</v>
      </c>
      <c r="E73" s="139">
        <f>MMJVÖŐNO!E55</f>
        <v>33.945</v>
      </c>
      <c r="F73" s="139">
        <f>MMJVÖŐNO!F55</f>
        <v>2.4926829268292683</v>
      </c>
      <c r="G73" s="139">
        <f>MMJVÖŐNO!G55</f>
        <v>1.3589571068124473</v>
      </c>
      <c r="H73" s="143">
        <f>MMJVÖŐNO!H55</f>
        <v>208</v>
      </c>
      <c r="J73" s="61"/>
      <c r="K73" s="15"/>
      <c r="L73" s="15"/>
      <c r="M73" s="15"/>
      <c r="N73" s="15"/>
      <c r="O73" s="15"/>
      <c r="P73" s="44"/>
    </row>
    <row r="74" spans="2:16" ht="12.75">
      <c r="B74" s="138"/>
      <c r="C74" s="139"/>
      <c r="D74" s="139"/>
      <c r="E74" s="139"/>
      <c r="F74" s="139"/>
      <c r="G74" s="139"/>
      <c r="H74" s="143"/>
      <c r="J74" s="61"/>
      <c r="K74" s="15"/>
      <c r="L74" s="15"/>
      <c r="M74" s="15"/>
      <c r="N74" s="15"/>
      <c r="O74" s="15"/>
      <c r="P74" s="44"/>
    </row>
    <row r="75" spans="2:16" ht="12.75">
      <c r="B75" s="138" t="s">
        <v>20</v>
      </c>
      <c r="C75" s="139">
        <f>MMJVÖŐNO!C57</f>
        <v>33.42</v>
      </c>
      <c r="D75" s="139">
        <f>MMJVÖŐNO!D57</f>
        <v>27.85</v>
      </c>
      <c r="E75" s="139">
        <f>MMJVÖŐNO!E57</f>
        <v>20.8875</v>
      </c>
      <c r="F75" s="139">
        <f>MMJVÖŐNO!F57</f>
        <v>1.2489837398373984</v>
      </c>
      <c r="G75" s="139">
        <f>MMJVÖŐNO!G57</f>
        <v>0.8</v>
      </c>
      <c r="H75" s="143">
        <f>MMJVÖŐNO!H57</f>
        <v>208</v>
      </c>
      <c r="J75" s="61"/>
      <c r="K75" s="15"/>
      <c r="L75" s="15"/>
      <c r="M75" s="15"/>
      <c r="N75" s="15"/>
      <c r="O75" s="15"/>
      <c r="P75" s="44"/>
    </row>
    <row r="76" spans="2:16" ht="12.75">
      <c r="B76" s="138" t="s">
        <v>21</v>
      </c>
      <c r="C76" s="139">
        <f>MMJVÖŐNO!C58</f>
        <v>11.580000000000002</v>
      </c>
      <c r="D76" s="139">
        <f>MMJVÖŐNO!D58</f>
        <v>9.65</v>
      </c>
      <c r="E76" s="139">
        <f>MMJVÖŐNO!E58</f>
        <v>7.237500000000001</v>
      </c>
      <c r="F76" s="139">
        <f>MMJVÖŐNO!F58</f>
        <v>0.5853658536585366</v>
      </c>
      <c r="G76" s="139">
        <f>MMJVÖŐNO!G58</f>
        <v>0.3</v>
      </c>
      <c r="H76" s="143">
        <f>MMJVÖŐNO!H58</f>
        <v>208</v>
      </c>
      <c r="J76" s="61"/>
      <c r="K76" s="15"/>
      <c r="L76" s="15"/>
      <c r="M76" s="15"/>
      <c r="N76" s="15"/>
      <c r="O76" s="15"/>
      <c r="P76" s="44"/>
    </row>
    <row r="77" spans="2:16" ht="12.75">
      <c r="B77" s="138" t="s">
        <v>22</v>
      </c>
      <c r="C77" s="139">
        <f>MMJVÖŐNO!C59</f>
        <v>9.696</v>
      </c>
      <c r="D77" s="139">
        <f>MMJVÖŐNO!D59</f>
        <v>8.08</v>
      </c>
      <c r="E77" s="139">
        <f>MMJVÖŐNO!E59</f>
        <v>6.06</v>
      </c>
      <c r="F77" s="139">
        <f>MMJVÖŐNO!F59</f>
        <v>0.5533536585365854</v>
      </c>
      <c r="G77" s="139">
        <f>MMJVÖŐNO!G59</f>
        <v>0</v>
      </c>
      <c r="H77" s="143">
        <f>MMJVÖŐNO!H59</f>
        <v>208</v>
      </c>
      <c r="J77" s="61"/>
      <c r="K77" s="15"/>
      <c r="L77" s="15"/>
      <c r="M77" s="15"/>
      <c r="N77" s="15"/>
      <c r="O77" s="15"/>
      <c r="P77" s="44"/>
    </row>
    <row r="78" spans="2:16" ht="12.75">
      <c r="B78" s="138" t="s">
        <v>11</v>
      </c>
      <c r="C78" s="139">
        <f>MMJVÖŐNO!C60</f>
        <v>9.696</v>
      </c>
      <c r="D78" s="139">
        <f>MMJVÖŐNO!D60</f>
        <v>8.08</v>
      </c>
      <c r="E78" s="139">
        <f>MMJVÖŐNO!E60</f>
        <v>6.06</v>
      </c>
      <c r="F78" s="139">
        <f>MMJVÖŐNO!F60</f>
        <v>0.4533536585365854</v>
      </c>
      <c r="G78" s="139">
        <f>MMJVÖŐNO!G60</f>
        <v>0</v>
      </c>
      <c r="H78" s="143">
        <f>MMJVÖŐNO!H60</f>
        <v>208</v>
      </c>
      <c r="J78" s="61"/>
      <c r="K78" s="15"/>
      <c r="L78" s="15"/>
      <c r="M78" s="15"/>
      <c r="N78" s="15"/>
      <c r="O78" s="15"/>
      <c r="P78" s="44"/>
    </row>
    <row r="79" spans="2:16" ht="12.75">
      <c r="B79" s="138" t="s">
        <v>12</v>
      </c>
      <c r="C79" s="139">
        <f>MMJVÖŐNO!C61</f>
        <v>10.176</v>
      </c>
      <c r="D79" s="139">
        <f>MMJVÖŐNO!D61</f>
        <v>8.479999999999999</v>
      </c>
      <c r="E79" s="139">
        <f>MMJVÖŐNO!E61</f>
        <v>6.359999999999999</v>
      </c>
      <c r="F79" s="139">
        <f>MMJVÖŐNO!F61</f>
        <v>0.4533536585365854</v>
      </c>
      <c r="G79" s="139">
        <f>MMJVÖŐNO!G61</f>
        <v>0</v>
      </c>
      <c r="H79" s="143">
        <f>MMJVÖŐNO!H61</f>
        <v>208</v>
      </c>
      <c r="J79" s="61"/>
      <c r="K79" s="15"/>
      <c r="L79" s="15"/>
      <c r="M79" s="15"/>
      <c r="N79" s="15"/>
      <c r="O79" s="15"/>
      <c r="P79" s="44"/>
    </row>
    <row r="80" spans="2:16" ht="12.75">
      <c r="B80" s="138" t="s">
        <v>13</v>
      </c>
      <c r="C80" s="139">
        <f>MMJVÖŐNO!C62</f>
        <v>11.580000000000002</v>
      </c>
      <c r="D80" s="139">
        <f>MMJVÖŐNO!D62</f>
        <v>9.65</v>
      </c>
      <c r="E80" s="139">
        <f>MMJVÖŐNO!E62</f>
        <v>7.237500000000001</v>
      </c>
      <c r="F80" s="139">
        <f>MMJVÖŐNO!F62</f>
        <v>0.6853658536585365</v>
      </c>
      <c r="G80" s="139">
        <f>MMJVÖŐNO!G62</f>
        <v>0.3</v>
      </c>
      <c r="H80" s="143">
        <f>MMJVÖŐNO!H62</f>
        <v>208</v>
      </c>
      <c r="J80" s="61"/>
      <c r="K80" s="15"/>
      <c r="L80" s="15"/>
      <c r="M80" s="15"/>
      <c r="N80" s="15"/>
      <c r="O80" s="15"/>
      <c r="P80" s="44"/>
    </row>
    <row r="81" spans="2:16" ht="12.75">
      <c r="B81" s="120" t="s">
        <v>23</v>
      </c>
      <c r="C81" s="140">
        <f>SUM(C68:C80)</f>
        <v>454.08000000000004</v>
      </c>
      <c r="D81" s="140">
        <f>SUM(D68:D80)</f>
        <v>378.4</v>
      </c>
      <c r="E81" s="140">
        <f>SUM(E68:E80)</f>
        <v>283.8</v>
      </c>
      <c r="F81" s="141"/>
      <c r="G81" s="141"/>
      <c r="H81" s="142"/>
      <c r="J81" s="14"/>
      <c r="K81" s="15"/>
      <c r="L81" s="15"/>
      <c r="M81" s="15"/>
      <c r="N81" s="25"/>
      <c r="O81" s="25"/>
      <c r="P81" s="27"/>
    </row>
    <row r="82" spans="2:16" ht="12.75">
      <c r="B82" s="14"/>
      <c r="C82" s="152"/>
      <c r="D82" s="152"/>
      <c r="E82" s="152"/>
      <c r="F82" s="153"/>
      <c r="G82" s="153"/>
      <c r="H82" s="154"/>
      <c r="J82" s="14"/>
      <c r="K82" s="15"/>
      <c r="L82" s="15"/>
      <c r="M82" s="15"/>
      <c r="N82" s="25"/>
      <c r="O82" s="25"/>
      <c r="P82" s="27"/>
    </row>
    <row r="83" spans="2:16" ht="15.75" customHeight="1">
      <c r="B83" s="144" t="s">
        <v>80</v>
      </c>
      <c r="C83" s="148"/>
      <c r="D83" s="148"/>
      <c r="E83" s="148"/>
      <c r="F83" s="148"/>
      <c r="G83" s="148"/>
      <c r="H83" s="149"/>
      <c r="J83" s="14"/>
      <c r="K83" s="15"/>
      <c r="L83" s="15"/>
      <c r="M83" s="15"/>
      <c r="N83" s="25"/>
      <c r="O83" s="25"/>
      <c r="P83" s="27"/>
    </row>
    <row r="84" spans="2:16" ht="12.75">
      <c r="B84" s="150"/>
      <c r="C84" s="151"/>
      <c r="D84" s="151"/>
      <c r="E84" s="151"/>
      <c r="F84" s="148"/>
      <c r="G84" s="148"/>
      <c r="H84" s="149"/>
      <c r="J84" s="14"/>
      <c r="K84" s="15"/>
      <c r="L84" s="15"/>
      <c r="M84" s="15"/>
      <c r="N84" s="25"/>
      <c r="O84" s="25"/>
      <c r="P84" s="27"/>
    </row>
    <row r="85" spans="2:16" ht="25.5">
      <c r="B85" s="290" t="s">
        <v>0</v>
      </c>
      <c r="C85" s="291" t="s">
        <v>1</v>
      </c>
      <c r="D85" s="291"/>
      <c r="E85" s="291"/>
      <c r="F85" s="291" t="s">
        <v>2</v>
      </c>
      <c r="G85" s="291"/>
      <c r="H85" s="17" t="s">
        <v>3</v>
      </c>
      <c r="J85" s="14"/>
      <c r="K85" s="15"/>
      <c r="L85" s="15"/>
      <c r="M85" s="15"/>
      <c r="N85" s="25"/>
      <c r="O85" s="25"/>
      <c r="P85" s="27"/>
    </row>
    <row r="86" spans="2:16" ht="12.75">
      <c r="B86" s="290"/>
      <c r="C86" s="299" t="s">
        <v>4</v>
      </c>
      <c r="D86" s="300"/>
      <c r="E86" s="301"/>
      <c r="F86" s="299" t="s">
        <v>5</v>
      </c>
      <c r="G86" s="300"/>
      <c r="H86" s="323" t="s">
        <v>6</v>
      </c>
      <c r="J86" s="14"/>
      <c r="K86" s="15"/>
      <c r="L86" s="15"/>
      <c r="M86" s="15"/>
      <c r="N86" s="25"/>
      <c r="O86" s="25"/>
      <c r="P86" s="27"/>
    </row>
    <row r="87" spans="2:16" ht="12.75">
      <c r="B87" s="290"/>
      <c r="C87" s="132" t="s">
        <v>7</v>
      </c>
      <c r="D87" s="132" t="s">
        <v>8</v>
      </c>
      <c r="E87" s="132" t="s">
        <v>9</v>
      </c>
      <c r="F87" s="132" t="s">
        <v>10</v>
      </c>
      <c r="G87" s="137" t="s">
        <v>9</v>
      </c>
      <c r="H87" s="324"/>
      <c r="J87" s="14"/>
      <c r="K87" s="15"/>
      <c r="L87" s="15"/>
      <c r="M87" s="15"/>
      <c r="N87" s="25"/>
      <c r="O87" s="25"/>
      <c r="P87" s="27"/>
    </row>
    <row r="88" spans="2:16" ht="12.75">
      <c r="B88" s="138" t="s">
        <v>14</v>
      </c>
      <c r="C88" s="139">
        <f>MKMK!C9</f>
        <v>1.14</v>
      </c>
      <c r="D88" s="139">
        <f>MKMK!D9</f>
        <v>0.95</v>
      </c>
      <c r="E88" s="139">
        <f>MKMK!E9</f>
        <v>0.7124999999999999</v>
      </c>
      <c r="F88" s="139">
        <f>MKMK!F9</f>
        <v>0.06485587583148555</v>
      </c>
      <c r="G88" s="139">
        <f>MKMK!G9</f>
        <v>0.015287456445993029</v>
      </c>
      <c r="H88" s="143">
        <f>MKMK!H9</f>
        <v>40</v>
      </c>
      <c r="J88" s="14"/>
      <c r="K88" s="15"/>
      <c r="L88" s="15"/>
      <c r="M88" s="15"/>
      <c r="N88" s="25"/>
      <c r="O88" s="25"/>
      <c r="P88" s="27"/>
    </row>
    <row r="89" spans="2:16" ht="12.75">
      <c r="B89" s="138" t="s">
        <v>15</v>
      </c>
      <c r="C89" s="139">
        <f>MKMK!C10</f>
        <v>2.28</v>
      </c>
      <c r="D89" s="139">
        <f>MKMK!D10</f>
        <v>1.9</v>
      </c>
      <c r="E89" s="139">
        <f>MKMK!E10</f>
        <v>1.4249999999999998</v>
      </c>
      <c r="F89" s="139">
        <f>MKMK!F10</f>
        <v>0.14862804878048777</v>
      </c>
      <c r="G89" s="139">
        <f>MKMK!G10</f>
        <v>0.028536585365853653</v>
      </c>
      <c r="H89" s="143">
        <f>MKMK!H10</f>
        <v>40</v>
      </c>
      <c r="J89" s="14"/>
      <c r="K89" s="15"/>
      <c r="L89" s="15"/>
      <c r="M89" s="15"/>
      <c r="N89" s="25"/>
      <c r="O89" s="25"/>
      <c r="P89" s="27"/>
    </row>
    <row r="90" spans="2:16" ht="12.75">
      <c r="B90" s="138" t="s">
        <v>16</v>
      </c>
      <c r="C90" s="139">
        <f>MKMK!C11</f>
        <v>2.7960000000000003</v>
      </c>
      <c r="D90" s="139">
        <f>MKMK!D11</f>
        <v>2.33</v>
      </c>
      <c r="E90" s="139">
        <f>MKMK!E11</f>
        <v>1.7475</v>
      </c>
      <c r="F90" s="139">
        <f>MKMK!F11</f>
        <v>0.17846954785337324</v>
      </c>
      <c r="G90" s="139">
        <f>MKMK!G11</f>
        <v>0.032992748846407384</v>
      </c>
      <c r="H90" s="143">
        <f>MKMK!H11</f>
        <v>40</v>
      </c>
      <c r="J90" s="14"/>
      <c r="K90" s="15"/>
      <c r="L90" s="15"/>
      <c r="M90" s="15"/>
      <c r="N90" s="25"/>
      <c r="O90" s="25"/>
      <c r="P90" s="27"/>
    </row>
    <row r="91" spans="2:16" ht="12.75">
      <c r="B91" s="138" t="s">
        <v>17</v>
      </c>
      <c r="C91" s="139">
        <f>MKMK!C12</f>
        <v>3.168</v>
      </c>
      <c r="D91" s="139">
        <f>MKMK!D12</f>
        <v>2.64</v>
      </c>
      <c r="E91" s="139">
        <f>MKMK!E12</f>
        <v>1.98</v>
      </c>
      <c r="F91" s="139">
        <f>MKMK!F12</f>
        <v>0.19266598915989158</v>
      </c>
      <c r="G91" s="139">
        <f>MKMK!G12</f>
        <v>0.03963414634146341</v>
      </c>
      <c r="H91" s="143">
        <f>MKMK!H12</f>
        <v>40</v>
      </c>
      <c r="J91" s="14"/>
      <c r="K91" s="15"/>
      <c r="L91" s="15"/>
      <c r="M91" s="15"/>
      <c r="N91" s="25"/>
      <c r="O91" s="25"/>
      <c r="P91" s="27"/>
    </row>
    <row r="92" spans="2:16" ht="12.75">
      <c r="B92" s="138" t="s">
        <v>18</v>
      </c>
      <c r="C92" s="139">
        <f>MKMK!C13</f>
        <v>2.736</v>
      </c>
      <c r="D92" s="139">
        <f>MKMK!D13</f>
        <v>2.28</v>
      </c>
      <c r="E92" s="139">
        <f>MKMK!E13</f>
        <v>1.71</v>
      </c>
      <c r="F92" s="139">
        <f>MKMK!F13</f>
        <v>0.17752794715447148</v>
      </c>
      <c r="G92" s="139">
        <f>MKMK!G13</f>
        <v>0.03508787661406025</v>
      </c>
      <c r="H92" s="143">
        <f>MKMK!H13</f>
        <v>40</v>
      </c>
      <c r="J92" s="14"/>
      <c r="K92" s="15"/>
      <c r="L92" s="15"/>
      <c r="M92" s="15"/>
      <c r="N92" s="25"/>
      <c r="O92" s="25"/>
      <c r="P92" s="27"/>
    </row>
    <row r="93" spans="2:16" ht="12.75">
      <c r="B93" s="138" t="s">
        <v>19</v>
      </c>
      <c r="C93" s="139">
        <f>MKMK!C14</f>
        <v>2.28</v>
      </c>
      <c r="D93" s="139">
        <f>MKMK!D14</f>
        <v>1.9</v>
      </c>
      <c r="E93" s="139">
        <f>MKMK!E14</f>
        <v>1.4249999999999998</v>
      </c>
      <c r="F93" s="139">
        <f>MKMK!F14</f>
        <v>0.14721254355400695</v>
      </c>
      <c r="G93" s="139">
        <f>MKMK!G14</f>
        <v>0.029520605550883088</v>
      </c>
      <c r="H93" s="143">
        <f>MKMK!H14</f>
        <v>40</v>
      </c>
      <c r="J93" s="14"/>
      <c r="K93" s="15"/>
      <c r="L93" s="15"/>
      <c r="M93" s="15"/>
      <c r="N93" s="25"/>
      <c r="O93" s="25"/>
      <c r="P93" s="27"/>
    </row>
    <row r="94" spans="2:16" ht="12.75">
      <c r="B94" s="138"/>
      <c r="C94" s="139"/>
      <c r="D94" s="139"/>
      <c r="E94" s="139"/>
      <c r="F94" s="139"/>
      <c r="G94" s="139"/>
      <c r="H94" s="143"/>
      <c r="J94" s="14"/>
      <c r="K94" s="15"/>
      <c r="L94" s="15"/>
      <c r="M94" s="15"/>
      <c r="N94" s="25"/>
      <c r="O94" s="25"/>
      <c r="P94" s="27"/>
    </row>
    <row r="95" spans="2:16" ht="12.75">
      <c r="B95" s="138" t="s">
        <v>20</v>
      </c>
      <c r="C95" s="139">
        <f>MKMK!C16</f>
        <v>0.6360000000000001</v>
      </c>
      <c r="D95" s="139">
        <f>MKMK!D16</f>
        <v>0.53</v>
      </c>
      <c r="E95" s="139">
        <f>MKMK!E16</f>
        <v>0.3975</v>
      </c>
      <c r="F95" s="139">
        <f>MKMK!F16</f>
        <v>0.04623983739837398</v>
      </c>
      <c r="G95" s="139">
        <f>MKMK!G16</f>
        <v>0</v>
      </c>
      <c r="H95" s="143">
        <f>MKMK!H16</f>
        <v>40</v>
      </c>
      <c r="J95" s="14"/>
      <c r="K95" s="15"/>
      <c r="L95" s="15"/>
      <c r="M95" s="15"/>
      <c r="N95" s="25"/>
      <c r="O95" s="25"/>
      <c r="P95" s="27"/>
    </row>
    <row r="96" spans="2:16" ht="12.75">
      <c r="B96" s="138" t="s">
        <v>21</v>
      </c>
      <c r="C96" s="139">
        <f>MKMK!C17</f>
        <v>0.192</v>
      </c>
      <c r="D96" s="139">
        <f>MKMK!D17</f>
        <v>0.16</v>
      </c>
      <c r="E96" s="139">
        <f>MKMK!E17</f>
        <v>0.12</v>
      </c>
      <c r="F96" s="139">
        <f>MKMK!F17</f>
        <v>0.015853658536585363</v>
      </c>
      <c r="G96" s="139">
        <f>MKMK!G17</f>
        <v>0</v>
      </c>
      <c r="H96" s="143">
        <f>MKMK!H17</f>
        <v>40</v>
      </c>
      <c r="J96" s="14"/>
      <c r="K96" s="15"/>
      <c r="L96" s="15"/>
      <c r="M96" s="15"/>
      <c r="N96" s="25"/>
      <c r="O96" s="25"/>
      <c r="P96" s="27"/>
    </row>
    <row r="97" spans="2:16" ht="12.75">
      <c r="B97" s="138" t="s">
        <v>22</v>
      </c>
      <c r="C97" s="139">
        <f>MKMK!C18</f>
        <v>0.06000000000000001</v>
      </c>
      <c r="D97" s="139">
        <f>MKMK!D18</f>
        <v>0.05</v>
      </c>
      <c r="E97" s="139">
        <f>MKMK!E18</f>
        <v>0.037500000000000006</v>
      </c>
      <c r="F97" s="139">
        <f>MKMK!F18</f>
        <v>0.00990853658536585</v>
      </c>
      <c r="G97" s="139">
        <f>MKMK!G18</f>
        <v>0</v>
      </c>
      <c r="H97" s="143">
        <f>MKMK!H18</f>
        <v>40</v>
      </c>
      <c r="J97" s="14"/>
      <c r="K97" s="15"/>
      <c r="L97" s="15"/>
      <c r="M97" s="15"/>
      <c r="N97" s="25"/>
      <c r="O97" s="25"/>
      <c r="P97" s="27"/>
    </row>
    <row r="98" spans="2:16" ht="12.75">
      <c r="B98" s="138" t="s">
        <v>11</v>
      </c>
      <c r="C98" s="139">
        <f>MKMK!C19</f>
        <v>0.06000000000000001</v>
      </c>
      <c r="D98" s="139">
        <f>MKMK!D19</f>
        <v>0.05</v>
      </c>
      <c r="E98" s="139">
        <f>MKMK!E19</f>
        <v>0.037500000000000006</v>
      </c>
      <c r="F98" s="139">
        <f>MKMK!F19</f>
        <v>0.00990853658536585</v>
      </c>
      <c r="G98" s="139">
        <f>MKMK!G19</f>
        <v>0</v>
      </c>
      <c r="H98" s="143">
        <f>MKMK!H19</f>
        <v>40</v>
      </c>
      <c r="J98" s="14"/>
      <c r="K98" s="15"/>
      <c r="L98" s="15"/>
      <c r="M98" s="15"/>
      <c r="N98" s="25"/>
      <c r="O98" s="25"/>
      <c r="P98" s="27"/>
    </row>
    <row r="99" spans="2:16" ht="12.75">
      <c r="B99" s="138" t="s">
        <v>12</v>
      </c>
      <c r="C99" s="139">
        <f>MKMK!C20</f>
        <v>0.06000000000000001</v>
      </c>
      <c r="D99" s="139">
        <f>MKMK!D20</f>
        <v>0.05</v>
      </c>
      <c r="E99" s="139">
        <f>MKMK!E20</f>
        <v>0.037500000000000006</v>
      </c>
      <c r="F99" s="139">
        <f>MKMK!F20</f>
        <v>0.00990853658536585</v>
      </c>
      <c r="G99" s="139">
        <f>MKMK!G20</f>
        <v>0</v>
      </c>
      <c r="H99" s="143">
        <f>MKMK!H20</f>
        <v>40</v>
      </c>
      <c r="J99" s="14"/>
      <c r="K99" s="15"/>
      <c r="L99" s="15"/>
      <c r="M99" s="15"/>
      <c r="N99" s="25"/>
      <c r="O99" s="25"/>
      <c r="P99" s="27"/>
    </row>
    <row r="100" spans="2:16" ht="12.75">
      <c r="B100" s="138" t="s">
        <v>13</v>
      </c>
      <c r="C100" s="139">
        <f>MKMK!C21</f>
        <v>0.192</v>
      </c>
      <c r="D100" s="139">
        <f>MKMK!D21</f>
        <v>0.16</v>
      </c>
      <c r="E100" s="139">
        <f>MKMK!E21</f>
        <v>0.12</v>
      </c>
      <c r="F100" s="139">
        <f>MKMK!F21</f>
        <v>0.015853658536585363</v>
      </c>
      <c r="G100" s="139">
        <f>MKMK!G21</f>
        <v>0</v>
      </c>
      <c r="H100" s="143">
        <f>MKMK!H21</f>
        <v>40</v>
      </c>
      <c r="J100" s="14"/>
      <c r="K100" s="15"/>
      <c r="L100" s="15"/>
      <c r="M100" s="15"/>
      <c r="N100" s="25"/>
      <c r="O100" s="25"/>
      <c r="P100" s="27"/>
    </row>
    <row r="101" spans="2:16" ht="12.75">
      <c r="B101" s="120" t="s">
        <v>23</v>
      </c>
      <c r="C101" s="140">
        <f>SUM(C88:C100)</f>
        <v>15.600000000000003</v>
      </c>
      <c r="D101" s="140">
        <f>SUM(D88:D100)</f>
        <v>13.000000000000002</v>
      </c>
      <c r="E101" s="140">
        <f>SUM(E88:E100)</f>
        <v>9.749999999999998</v>
      </c>
      <c r="F101" s="141"/>
      <c r="G101" s="141"/>
      <c r="H101" s="142"/>
      <c r="J101" s="14"/>
      <c r="K101" s="15"/>
      <c r="L101" s="15"/>
      <c r="M101" s="15"/>
      <c r="N101" s="25"/>
      <c r="O101" s="25"/>
      <c r="P101" s="27"/>
    </row>
    <row r="102" spans="2:16" ht="12.75">
      <c r="B102" s="14"/>
      <c r="C102" s="152"/>
      <c r="D102" s="152"/>
      <c r="E102" s="152"/>
      <c r="F102" s="153"/>
      <c r="G102" s="153"/>
      <c r="H102" s="154"/>
      <c r="J102" s="14"/>
      <c r="K102" s="15"/>
      <c r="L102" s="15"/>
      <c r="M102" s="15"/>
      <c r="N102" s="25"/>
      <c r="O102" s="25"/>
      <c r="P102" s="27"/>
    </row>
    <row r="103" spans="2:16" ht="15.75" customHeight="1">
      <c r="B103" s="60" t="s">
        <v>146</v>
      </c>
      <c r="C103" s="148"/>
      <c r="D103" s="148"/>
      <c r="E103" s="148"/>
      <c r="F103" s="148"/>
      <c r="G103" s="148"/>
      <c r="H103" s="149"/>
      <c r="J103" s="56"/>
      <c r="K103" s="56"/>
      <c r="L103" s="56"/>
      <c r="M103" s="56"/>
      <c r="N103" s="56"/>
      <c r="O103" s="56"/>
      <c r="P103" s="56"/>
    </row>
    <row r="104" spans="2:16" ht="12.75">
      <c r="B104" s="150"/>
      <c r="C104" s="151"/>
      <c r="D104" s="151"/>
      <c r="E104" s="151"/>
      <c r="F104" s="148"/>
      <c r="G104" s="148"/>
      <c r="H104" s="149"/>
      <c r="J104" s="56"/>
      <c r="K104" s="56"/>
      <c r="L104" s="56"/>
      <c r="M104" s="56"/>
      <c r="N104" s="56"/>
      <c r="O104" s="56"/>
      <c r="P104" s="56"/>
    </row>
    <row r="105" spans="2:16" ht="25.5">
      <c r="B105" s="290" t="s">
        <v>0</v>
      </c>
      <c r="C105" s="291" t="s">
        <v>1</v>
      </c>
      <c r="D105" s="291"/>
      <c r="E105" s="291"/>
      <c r="F105" s="291" t="s">
        <v>2</v>
      </c>
      <c r="G105" s="291"/>
      <c r="H105" s="17" t="s">
        <v>3</v>
      </c>
      <c r="J105" s="56"/>
      <c r="K105" s="56"/>
      <c r="L105" s="56"/>
      <c r="M105" s="56"/>
      <c r="N105" s="56"/>
      <c r="O105" s="56"/>
      <c r="P105" s="56"/>
    </row>
    <row r="106" spans="2:16" ht="12.75">
      <c r="B106" s="290"/>
      <c r="C106" s="299" t="s">
        <v>4</v>
      </c>
      <c r="D106" s="300"/>
      <c r="E106" s="301"/>
      <c r="F106" s="299" t="s">
        <v>5</v>
      </c>
      <c r="G106" s="300"/>
      <c r="H106" s="323" t="s">
        <v>6</v>
      </c>
      <c r="J106" s="56"/>
      <c r="K106" s="56"/>
      <c r="L106" s="56"/>
      <c r="M106" s="56"/>
      <c r="N106" s="56"/>
      <c r="O106" s="56"/>
      <c r="P106" s="56"/>
    </row>
    <row r="107" spans="2:16" ht="12.75">
      <c r="B107" s="290"/>
      <c r="C107" s="132" t="s">
        <v>7</v>
      </c>
      <c r="D107" s="132" t="s">
        <v>8</v>
      </c>
      <c r="E107" s="132" t="s">
        <v>9</v>
      </c>
      <c r="F107" s="132" t="s">
        <v>10</v>
      </c>
      <c r="G107" s="137" t="s">
        <v>9</v>
      </c>
      <c r="H107" s="324"/>
      <c r="J107" s="56"/>
      <c r="K107" s="56"/>
      <c r="L107" s="56"/>
      <c r="M107" s="56"/>
      <c r="N107" s="56"/>
      <c r="O107" s="56"/>
      <c r="P107" s="56"/>
    </row>
    <row r="108" spans="2:16" ht="12.75">
      <c r="B108" s="138" t="s">
        <v>14</v>
      </c>
      <c r="C108" s="171">
        <f>HOM!C9</f>
        <v>3.912</v>
      </c>
      <c r="D108" s="171">
        <f>HOM!D9</f>
        <v>3.26</v>
      </c>
      <c r="E108" s="171">
        <f>HOM!E9</f>
        <v>2.445</v>
      </c>
      <c r="F108" s="171">
        <f>HOM!F9</f>
        <v>0.21733333333333332</v>
      </c>
      <c r="G108" s="171">
        <f>HOM!G9</f>
        <v>0.05258064516129032</v>
      </c>
      <c r="H108" s="172">
        <f>HOM!H9</f>
        <v>29</v>
      </c>
      <c r="J108" s="56"/>
      <c r="K108" s="56"/>
      <c r="L108" s="56"/>
      <c r="M108" s="56"/>
      <c r="N108" s="56"/>
      <c r="O108" s="56"/>
      <c r="P108" s="56"/>
    </row>
    <row r="109" spans="2:16" ht="12.75">
      <c r="B109" s="138" t="s">
        <v>15</v>
      </c>
      <c r="C109" s="171">
        <f>HOM!C10</f>
        <v>5.172000000000001</v>
      </c>
      <c r="D109" s="171">
        <f>HOM!D10</f>
        <v>4.31</v>
      </c>
      <c r="E109" s="171">
        <f>HOM!E10</f>
        <v>3.2325</v>
      </c>
      <c r="F109" s="171">
        <f>HOM!F10</f>
        <v>0.33169230769230773</v>
      </c>
      <c r="G109" s="171">
        <f>HOM!G10</f>
        <v>0.06533333333333334</v>
      </c>
      <c r="H109" s="172">
        <f>HOM!H10</f>
        <v>29</v>
      </c>
      <c r="J109" s="56"/>
      <c r="K109" s="56"/>
      <c r="L109" s="56"/>
      <c r="M109" s="56"/>
      <c r="N109" s="56"/>
      <c r="O109" s="56"/>
      <c r="P109" s="56"/>
    </row>
    <row r="110" spans="2:16" ht="12.75">
      <c r="B110" s="138" t="s">
        <v>16</v>
      </c>
      <c r="C110" s="171">
        <f>HOM!C11</f>
        <v>7.440000000000001</v>
      </c>
      <c r="D110" s="171">
        <f>HOM!D11</f>
        <v>6.2</v>
      </c>
      <c r="E110" s="171">
        <f>HOM!E11</f>
        <v>4.65</v>
      </c>
      <c r="F110" s="171">
        <f>HOM!F11</f>
        <v>0.47715384615384615</v>
      </c>
      <c r="G110" s="171">
        <f>HOM!G11</f>
        <v>0.08861428571428571</v>
      </c>
      <c r="H110" s="172">
        <f>HOM!H11</f>
        <v>29</v>
      </c>
      <c r="J110" s="56"/>
      <c r="K110" s="56"/>
      <c r="L110" s="56"/>
      <c r="M110" s="56"/>
      <c r="N110" s="56"/>
      <c r="O110" s="56"/>
      <c r="P110" s="56"/>
    </row>
    <row r="111" spans="2:16" ht="12.75">
      <c r="B111" s="138" t="s">
        <v>17</v>
      </c>
      <c r="C111" s="171">
        <f>HOM!C12</f>
        <v>6.984000000000001</v>
      </c>
      <c r="D111" s="171">
        <f>HOM!D12</f>
        <v>5.82</v>
      </c>
      <c r="E111" s="171">
        <f>HOM!E12</f>
        <v>4.365</v>
      </c>
      <c r="F111" s="171">
        <f>HOM!F12</f>
        <v>0.4159285714285715</v>
      </c>
      <c r="G111" s="171">
        <f>HOM!G12</f>
        <v>0.08691044776119404</v>
      </c>
      <c r="H111" s="172">
        <f>HOM!H12</f>
        <v>29</v>
      </c>
      <c r="J111" s="56"/>
      <c r="K111" s="56"/>
      <c r="L111" s="56"/>
      <c r="M111" s="56"/>
      <c r="N111" s="56"/>
      <c r="O111" s="56"/>
      <c r="P111" s="56"/>
    </row>
    <row r="112" spans="2:16" ht="12.75">
      <c r="B112" s="138" t="s">
        <v>18</v>
      </c>
      <c r="C112" s="171">
        <f>HOM!C13</f>
        <v>7.428000000000001</v>
      </c>
      <c r="D112" s="171">
        <f>HOM!D13</f>
        <v>6.19</v>
      </c>
      <c r="E112" s="171">
        <f>HOM!E13</f>
        <v>4.6425</v>
      </c>
      <c r="F112" s="171">
        <f>HOM!F13</f>
        <v>0.4757692307692307</v>
      </c>
      <c r="G112" s="171">
        <f>HOM!G13</f>
        <v>0.09515384615384614</v>
      </c>
      <c r="H112" s="172">
        <f>HOM!H13</f>
        <v>29</v>
      </c>
      <c r="J112" s="56"/>
      <c r="K112" s="56"/>
      <c r="L112" s="56"/>
      <c r="M112" s="56"/>
      <c r="N112" s="56"/>
      <c r="O112" s="56"/>
      <c r="P112" s="56"/>
    </row>
    <row r="113" spans="2:16" ht="12.75">
      <c r="B113" s="138" t="s">
        <v>19</v>
      </c>
      <c r="C113" s="171">
        <f>HOM!C14</f>
        <v>4.884</v>
      </c>
      <c r="D113" s="171">
        <f>HOM!D14</f>
        <v>4.07</v>
      </c>
      <c r="E113" s="171">
        <f>HOM!E14</f>
        <v>3.0525</v>
      </c>
      <c r="F113" s="171">
        <f>HOM!F14</f>
        <v>0.3130769230769231</v>
      </c>
      <c r="G113" s="171">
        <f>HOM!G14</f>
        <v>0.06359375</v>
      </c>
      <c r="H113" s="172">
        <f>HOM!H14</f>
        <v>29</v>
      </c>
      <c r="J113" s="56"/>
      <c r="K113" s="56"/>
      <c r="L113" s="56"/>
      <c r="M113" s="56"/>
      <c r="N113" s="56"/>
      <c r="O113" s="56"/>
      <c r="P113" s="56"/>
    </row>
    <row r="114" spans="2:16" ht="12.75">
      <c r="B114" s="138"/>
      <c r="C114" s="171"/>
      <c r="D114" s="171"/>
      <c r="E114" s="171"/>
      <c r="F114" s="171"/>
      <c r="G114" s="171"/>
      <c r="H114" s="172"/>
      <c r="J114" s="56"/>
      <c r="K114" s="56"/>
      <c r="L114" s="56"/>
      <c r="M114" s="56"/>
      <c r="N114" s="56"/>
      <c r="O114" s="56"/>
      <c r="P114" s="56"/>
    </row>
    <row r="115" spans="2:16" ht="12.75">
      <c r="B115" s="138" t="s">
        <v>20</v>
      </c>
      <c r="C115" s="171">
        <f>HOM!C16</f>
        <v>2.22</v>
      </c>
      <c r="D115" s="171">
        <f>HOM!D16</f>
        <v>1.85</v>
      </c>
      <c r="E115" s="171">
        <f>HOM!E16</f>
        <v>1.3875000000000002</v>
      </c>
      <c r="F115" s="171">
        <f>HOM!F16</f>
        <v>0.16781818181818184</v>
      </c>
      <c r="G115" s="171">
        <f>HOM!G16</f>
        <v>0</v>
      </c>
      <c r="H115" s="172">
        <f>HOM!H16</f>
        <v>29</v>
      </c>
      <c r="J115" s="56"/>
      <c r="K115" s="56"/>
      <c r="L115" s="56"/>
      <c r="M115" s="56"/>
      <c r="N115" s="56"/>
      <c r="O115" s="56"/>
      <c r="P115" s="56"/>
    </row>
    <row r="116" spans="2:16" ht="12.75">
      <c r="B116" s="138" t="s">
        <v>21</v>
      </c>
      <c r="C116" s="171">
        <f>HOM!C17</f>
        <v>0.516</v>
      </c>
      <c r="D116" s="171">
        <f>HOM!D17</f>
        <v>0.43</v>
      </c>
      <c r="E116" s="171">
        <f>HOM!E17</f>
        <v>0.3225</v>
      </c>
      <c r="F116" s="171">
        <f>HOM!F17</f>
        <v>0.0431</v>
      </c>
      <c r="G116" s="171">
        <f>HOM!G17</f>
        <v>0</v>
      </c>
      <c r="H116" s="172">
        <f>HOM!H17</f>
        <v>29</v>
      </c>
      <c r="J116" s="56"/>
      <c r="K116" s="56"/>
      <c r="L116" s="56"/>
      <c r="M116" s="56"/>
      <c r="N116" s="56"/>
      <c r="O116" s="56"/>
      <c r="P116" s="56"/>
    </row>
    <row r="117" spans="2:16" ht="12.75">
      <c r="B117" s="138" t="s">
        <v>22</v>
      </c>
      <c r="C117" s="171">
        <f>HOM!C18</f>
        <v>0.288</v>
      </c>
      <c r="D117" s="171">
        <f>HOM!D18</f>
        <v>0.24</v>
      </c>
      <c r="E117" s="171">
        <f>HOM!E18</f>
        <v>0.18</v>
      </c>
      <c r="F117" s="171">
        <f>HOM!F18</f>
        <v>0.0395</v>
      </c>
      <c r="G117" s="171">
        <f>HOM!G18</f>
        <v>0</v>
      </c>
      <c r="H117" s="172">
        <f>HOM!H18</f>
        <v>29</v>
      </c>
      <c r="J117" s="56"/>
      <c r="K117" s="56"/>
      <c r="L117" s="56"/>
      <c r="M117" s="56"/>
      <c r="N117" s="56"/>
      <c r="O117" s="56"/>
      <c r="P117" s="56"/>
    </row>
    <row r="118" spans="2:16" ht="12.75">
      <c r="B118" s="138" t="s">
        <v>11</v>
      </c>
      <c r="C118" s="171">
        <f>HOM!C19</f>
        <v>0.264</v>
      </c>
      <c r="D118" s="171">
        <f>HOM!D19</f>
        <v>0.22</v>
      </c>
      <c r="E118" s="171">
        <f>HOM!E19</f>
        <v>0.165</v>
      </c>
      <c r="F118" s="171">
        <f>HOM!F19</f>
        <v>0.037333333333333336</v>
      </c>
      <c r="G118" s="171">
        <f>HOM!G19</f>
        <v>0</v>
      </c>
      <c r="H118" s="172">
        <f>HOM!H19</f>
        <v>29</v>
      </c>
      <c r="J118" s="56"/>
      <c r="K118" s="56"/>
      <c r="L118" s="56"/>
      <c r="M118" s="56"/>
      <c r="N118" s="56"/>
      <c r="O118" s="56"/>
      <c r="P118" s="56"/>
    </row>
    <row r="119" spans="2:16" ht="12.75">
      <c r="B119" s="138" t="s">
        <v>12</v>
      </c>
      <c r="C119" s="171">
        <f>HOM!C20</f>
        <v>0.21600000000000003</v>
      </c>
      <c r="D119" s="171">
        <f>HOM!D20</f>
        <v>0.18</v>
      </c>
      <c r="E119" s="171">
        <f>HOM!E20</f>
        <v>0.135</v>
      </c>
      <c r="F119" s="171">
        <f>HOM!F20</f>
        <v>0.030166666666666665</v>
      </c>
      <c r="G119" s="171">
        <f>HOM!G20</f>
        <v>0</v>
      </c>
      <c r="H119" s="172">
        <f>HOM!H20</f>
        <v>29</v>
      </c>
      <c r="J119" s="56"/>
      <c r="K119" s="56"/>
      <c r="L119" s="56"/>
      <c r="M119" s="56"/>
      <c r="N119" s="56"/>
      <c r="O119" s="56"/>
      <c r="P119" s="56"/>
    </row>
    <row r="120" spans="2:16" ht="12.75">
      <c r="B120" s="138" t="s">
        <v>13</v>
      </c>
      <c r="C120" s="171">
        <f>HOM!C21</f>
        <v>0.348</v>
      </c>
      <c r="D120" s="171">
        <f>HOM!D21</f>
        <v>0.29</v>
      </c>
      <c r="E120" s="171">
        <f>HOM!E21</f>
        <v>0.21749999999999997</v>
      </c>
      <c r="F120" s="171">
        <f>HOM!F21</f>
        <v>0.028499999999999998</v>
      </c>
      <c r="G120" s="171">
        <f>HOM!G21</f>
        <v>0</v>
      </c>
      <c r="H120" s="172">
        <f>HOM!H21</f>
        <v>29</v>
      </c>
      <c r="J120" s="56"/>
      <c r="K120" s="56"/>
      <c r="L120" s="56"/>
      <c r="M120" s="56"/>
      <c r="N120" s="56"/>
      <c r="O120" s="56"/>
      <c r="P120" s="56"/>
    </row>
    <row r="121" spans="2:16" ht="12.75">
      <c r="B121" s="120" t="s">
        <v>23</v>
      </c>
      <c r="C121" s="140">
        <f>SUM(C108:C120)</f>
        <v>39.672000000000004</v>
      </c>
      <c r="D121" s="140">
        <f>SUM(D108:D120)</f>
        <v>33.06</v>
      </c>
      <c r="E121" s="140">
        <f>SUM(E108:E120)</f>
        <v>24.795000000000005</v>
      </c>
      <c r="F121" s="141"/>
      <c r="G121" s="141"/>
      <c r="H121" s="142"/>
      <c r="J121" s="56"/>
      <c r="K121" s="56"/>
      <c r="L121" s="56"/>
      <c r="M121" s="56"/>
      <c r="N121" s="56"/>
      <c r="O121" s="56"/>
      <c r="P121" s="56"/>
    </row>
    <row r="122" spans="2:16" ht="12.75">
      <c r="B122" s="14"/>
      <c r="C122" s="152"/>
      <c r="D122" s="152"/>
      <c r="E122" s="152"/>
      <c r="F122" s="153"/>
      <c r="G122" s="153"/>
      <c r="H122" s="154"/>
      <c r="J122" s="56"/>
      <c r="K122" s="56"/>
      <c r="L122" s="56"/>
      <c r="M122" s="56"/>
      <c r="N122" s="56"/>
      <c r="O122" s="56"/>
      <c r="P122" s="56"/>
    </row>
    <row r="123" spans="2:16" ht="16.5">
      <c r="B123" s="59" t="s">
        <v>185</v>
      </c>
      <c r="C123" s="145"/>
      <c r="D123" s="145"/>
      <c r="E123" s="145"/>
      <c r="F123" s="145"/>
      <c r="G123" s="145"/>
      <c r="J123" s="56"/>
      <c r="K123" s="56"/>
      <c r="L123" s="56"/>
      <c r="M123" s="56"/>
      <c r="N123" s="56"/>
      <c r="O123" s="56"/>
      <c r="P123" s="56"/>
    </row>
    <row r="124" spans="2:16" ht="12.75">
      <c r="B124" s="150"/>
      <c r="C124" s="151"/>
      <c r="D124" s="151"/>
      <c r="E124" s="151"/>
      <c r="F124" s="148"/>
      <c r="G124" s="148"/>
      <c r="H124" s="157"/>
      <c r="J124" s="56"/>
      <c r="K124" s="56"/>
      <c r="L124" s="56"/>
      <c r="M124" s="56"/>
      <c r="N124" s="56"/>
      <c r="O124" s="56"/>
      <c r="P124" s="56"/>
    </row>
    <row r="125" spans="2:16" ht="25.5">
      <c r="B125" s="290" t="s">
        <v>0</v>
      </c>
      <c r="C125" s="291" t="s">
        <v>1</v>
      </c>
      <c r="D125" s="291"/>
      <c r="E125" s="291"/>
      <c r="F125" s="291" t="s">
        <v>2</v>
      </c>
      <c r="G125" s="291"/>
      <c r="H125" s="8" t="s">
        <v>3</v>
      </c>
      <c r="J125" s="56"/>
      <c r="K125" s="56"/>
      <c r="L125" s="56"/>
      <c r="M125" s="56"/>
      <c r="N125" s="56"/>
      <c r="O125" s="56"/>
      <c r="P125" s="56"/>
    </row>
    <row r="126" spans="2:16" ht="12.75">
      <c r="B126" s="290"/>
      <c r="C126" s="299" t="s">
        <v>4</v>
      </c>
      <c r="D126" s="300"/>
      <c r="E126" s="301"/>
      <c r="F126" s="299" t="s">
        <v>5</v>
      </c>
      <c r="G126" s="300"/>
      <c r="H126" s="302" t="s">
        <v>6</v>
      </c>
      <c r="J126" s="56"/>
      <c r="K126" s="56"/>
      <c r="L126" s="56"/>
      <c r="M126" s="56"/>
      <c r="N126" s="56"/>
      <c r="O126" s="56"/>
      <c r="P126" s="56"/>
    </row>
    <row r="127" spans="2:16" ht="12.75">
      <c r="B127" s="290"/>
      <c r="C127" s="132" t="s">
        <v>7</v>
      </c>
      <c r="D127" s="132" t="s">
        <v>8</v>
      </c>
      <c r="E127" s="132" t="s">
        <v>9</v>
      </c>
      <c r="F127" s="132" t="s">
        <v>10</v>
      </c>
      <c r="G127" s="137" t="s">
        <v>9</v>
      </c>
      <c r="H127" s="303"/>
      <c r="J127" s="56"/>
      <c r="K127" s="56"/>
      <c r="L127" s="56"/>
      <c r="M127" s="56"/>
      <c r="N127" s="56"/>
      <c r="O127" s="56"/>
      <c r="P127" s="56"/>
    </row>
    <row r="128" spans="2:16" ht="12.75">
      <c r="B128" s="138" t="s">
        <v>14</v>
      </c>
      <c r="C128" s="139">
        <f>MRHK!C9</f>
        <v>5.640000000000001</v>
      </c>
      <c r="D128" s="139">
        <f>MRHK!D9</f>
        <v>4.7</v>
      </c>
      <c r="E128" s="139">
        <f>MRHK!E9</f>
        <v>3.5250000000000004</v>
      </c>
      <c r="F128" s="139">
        <f>MRHK!F9</f>
        <v>0.2344789356984478</v>
      </c>
      <c r="G128" s="139">
        <f>MRHK!G9</f>
        <v>0.055270034843205564</v>
      </c>
      <c r="H128" s="172">
        <f>MRHK!H9</f>
        <v>65</v>
      </c>
      <c r="J128" s="56"/>
      <c r="K128" s="56"/>
      <c r="L128" s="56"/>
      <c r="M128" s="56"/>
      <c r="N128" s="56"/>
      <c r="O128" s="56"/>
      <c r="P128" s="56"/>
    </row>
    <row r="129" spans="2:16" ht="12.75">
      <c r="B129" s="138" t="s">
        <v>15</v>
      </c>
      <c r="C129" s="139">
        <f>MRHK!C10</f>
        <v>8.819999999999999</v>
      </c>
      <c r="D129" s="139">
        <f>MRHK!D10</f>
        <v>7.35</v>
      </c>
      <c r="E129" s="139">
        <f>MRHK!E10</f>
        <v>5.512499999999999</v>
      </c>
      <c r="F129" s="139">
        <f>MRHK!F10</f>
        <v>0.5373475609756097</v>
      </c>
      <c r="G129" s="139">
        <f>MRHK!G10</f>
        <v>0.10317073170731705</v>
      </c>
      <c r="H129" s="172">
        <f>MRHK!H10</f>
        <v>65</v>
      </c>
      <c r="J129" s="56"/>
      <c r="K129" s="56"/>
      <c r="L129" s="56"/>
      <c r="M129" s="56"/>
      <c r="N129" s="56"/>
      <c r="O129" s="56"/>
      <c r="P129" s="56"/>
    </row>
    <row r="130" spans="2:16" ht="12.75">
      <c r="B130" s="138" t="s">
        <v>16</v>
      </c>
      <c r="C130" s="139">
        <f>MRHK!C11</f>
        <v>13.980000000000002</v>
      </c>
      <c r="D130" s="139">
        <f>MRHK!D11</f>
        <v>11.65</v>
      </c>
      <c r="E130" s="139">
        <f>MRHK!E11</f>
        <v>8.7375</v>
      </c>
      <c r="F130" s="139">
        <f>MRHK!F11</f>
        <v>0.645236057623734</v>
      </c>
      <c r="G130" s="139">
        <f>MRHK!G11</f>
        <v>0.11928147659854978</v>
      </c>
      <c r="H130" s="172">
        <f>MRHK!H11</f>
        <v>65</v>
      </c>
      <c r="J130" s="56"/>
      <c r="K130" s="56"/>
      <c r="L130" s="56"/>
      <c r="M130" s="56"/>
      <c r="N130" s="56"/>
      <c r="O130" s="56"/>
      <c r="P130" s="56"/>
    </row>
    <row r="131" spans="2:16" ht="12.75">
      <c r="B131" s="138" t="s">
        <v>17</v>
      </c>
      <c r="C131" s="139">
        <f>MRHK!C12</f>
        <v>11.160000000000002</v>
      </c>
      <c r="D131" s="139">
        <f>MRHK!D12</f>
        <v>9.3</v>
      </c>
      <c r="E131" s="139">
        <f>MRHK!E12</f>
        <v>6.9750000000000005</v>
      </c>
      <c r="F131" s="139">
        <f>MRHK!F12</f>
        <v>0.6965616531165311</v>
      </c>
      <c r="G131" s="139">
        <f>MRHK!G12</f>
        <v>0.14329268292682926</v>
      </c>
      <c r="H131" s="172">
        <f>MRHK!H12</f>
        <v>65</v>
      </c>
      <c r="J131" s="56"/>
      <c r="K131" s="56"/>
      <c r="L131" s="56"/>
      <c r="M131" s="56"/>
      <c r="N131" s="56"/>
      <c r="O131" s="56"/>
      <c r="P131" s="56"/>
    </row>
    <row r="132" spans="2:16" ht="12.75">
      <c r="B132" s="138" t="s">
        <v>18</v>
      </c>
      <c r="C132" s="139">
        <f>MRHK!C13</f>
        <v>7.619999999999999</v>
      </c>
      <c r="D132" s="139">
        <f>MRHK!D13</f>
        <v>6.35</v>
      </c>
      <c r="E132" s="139">
        <f>MRHK!E13</f>
        <v>4.762499999999999</v>
      </c>
      <c r="F132" s="139">
        <f>MRHK!F13</f>
        <v>0.6418318089430892</v>
      </c>
      <c r="G132" s="139">
        <f>MRHK!G13</f>
        <v>0.1268561692969871</v>
      </c>
      <c r="H132" s="172">
        <f>MRHK!H13</f>
        <v>65</v>
      </c>
      <c r="J132" s="56"/>
      <c r="K132" s="56"/>
      <c r="L132" s="56"/>
      <c r="M132" s="56"/>
      <c r="N132" s="56"/>
      <c r="O132" s="56"/>
      <c r="P132" s="56"/>
    </row>
    <row r="133" spans="2:16" ht="12.75">
      <c r="B133" s="138" t="s">
        <v>19</v>
      </c>
      <c r="C133" s="139">
        <f>MRHK!C14</f>
        <v>5.580000000000001</v>
      </c>
      <c r="D133" s="139">
        <f>MRHK!D14</f>
        <v>4.65</v>
      </c>
      <c r="E133" s="139">
        <f>MRHK!E14</f>
        <v>3.4875000000000003</v>
      </c>
      <c r="F133" s="139">
        <f>MRHK!F14</f>
        <v>0.5322299651567943</v>
      </c>
      <c r="G133" s="139">
        <f>MRHK!G14</f>
        <v>0.10672834314550039</v>
      </c>
      <c r="H133" s="172">
        <f>MRHK!H14</f>
        <v>65</v>
      </c>
      <c r="J133" s="56"/>
      <c r="K133" s="56"/>
      <c r="L133" s="56"/>
      <c r="M133" s="56"/>
      <c r="N133" s="56"/>
      <c r="O133" s="56"/>
      <c r="P133" s="56"/>
    </row>
    <row r="134" spans="2:16" ht="12.75">
      <c r="B134" s="138"/>
      <c r="C134" s="139"/>
      <c r="D134" s="139"/>
      <c r="E134" s="139"/>
      <c r="F134" s="139"/>
      <c r="G134" s="139"/>
      <c r="H134" s="172"/>
      <c r="J134" s="56"/>
      <c r="K134" s="56"/>
      <c r="L134" s="56"/>
      <c r="M134" s="56"/>
      <c r="N134" s="56"/>
      <c r="O134" s="56"/>
      <c r="P134" s="56"/>
    </row>
    <row r="135" spans="2:16" ht="12.75">
      <c r="B135" s="138" t="s">
        <v>20</v>
      </c>
      <c r="C135" s="139">
        <f>MRHK!C16</f>
        <v>3.276</v>
      </c>
      <c r="D135" s="139">
        <f>MRHK!D16</f>
        <v>2.73</v>
      </c>
      <c r="E135" s="139">
        <f>MRHK!E16</f>
        <v>2.0475</v>
      </c>
      <c r="F135" s="139">
        <f>MRHK!F16</f>
        <v>0.16717479674796745</v>
      </c>
      <c r="G135" s="139">
        <f>MRHK!G16</f>
        <v>0</v>
      </c>
      <c r="H135" s="172">
        <f>MRHK!H16</f>
        <v>65</v>
      </c>
      <c r="J135" s="56"/>
      <c r="K135" s="56"/>
      <c r="L135" s="56"/>
      <c r="M135" s="56"/>
      <c r="N135" s="56"/>
      <c r="O135" s="56"/>
      <c r="P135" s="56"/>
    </row>
    <row r="136" spans="2:16" ht="12.75">
      <c r="B136" s="138" t="s">
        <v>21</v>
      </c>
      <c r="C136" s="139">
        <f>MRHK!C17</f>
        <v>1.2240000000000002</v>
      </c>
      <c r="D136" s="139">
        <f>MRHK!D17</f>
        <v>1.02</v>
      </c>
      <c r="E136" s="139">
        <f>MRHK!E17</f>
        <v>0.765</v>
      </c>
      <c r="F136" s="139">
        <f>MRHK!F17</f>
        <v>0.057317073170731696</v>
      </c>
      <c r="G136" s="139">
        <f>MRHK!G17</f>
        <v>0</v>
      </c>
      <c r="H136" s="172">
        <f>MRHK!H17</f>
        <v>65</v>
      </c>
      <c r="J136" s="56"/>
      <c r="K136" s="56"/>
      <c r="L136" s="56"/>
      <c r="M136" s="56"/>
      <c r="N136" s="56"/>
      <c r="O136" s="56"/>
      <c r="P136" s="56"/>
    </row>
    <row r="137" spans="2:16" ht="12.75">
      <c r="B137" s="138" t="s">
        <v>22</v>
      </c>
      <c r="C137" s="139">
        <f>MRHK!C18</f>
        <v>0.72</v>
      </c>
      <c r="D137" s="139">
        <f>MRHK!D18</f>
        <v>0.6</v>
      </c>
      <c r="E137" s="139">
        <f>MRHK!E18</f>
        <v>0.44999999999999996</v>
      </c>
      <c r="F137" s="139">
        <f>MRHK!F18</f>
        <v>0.035823170731707314</v>
      </c>
      <c r="G137" s="139">
        <f>MRHK!G18</f>
        <v>0</v>
      </c>
      <c r="H137" s="172">
        <f>MRHK!H18</f>
        <v>65</v>
      </c>
      <c r="J137" s="56"/>
      <c r="K137" s="56"/>
      <c r="L137" s="56"/>
      <c r="M137" s="56"/>
      <c r="N137" s="56"/>
      <c r="O137" s="56"/>
      <c r="P137" s="56"/>
    </row>
    <row r="138" spans="2:16" ht="12.75">
      <c r="B138" s="138" t="s">
        <v>11</v>
      </c>
      <c r="C138" s="139">
        <f>MRHK!C19</f>
        <v>0.6000000000000001</v>
      </c>
      <c r="D138" s="139">
        <f>MRHK!D19</f>
        <v>0.5</v>
      </c>
      <c r="E138" s="139">
        <f>MRHK!E19</f>
        <v>0.375</v>
      </c>
      <c r="F138" s="139">
        <f>MRHK!F19</f>
        <v>0.035823170731707314</v>
      </c>
      <c r="G138" s="139">
        <f>MRHK!G19</f>
        <v>0</v>
      </c>
      <c r="H138" s="172">
        <f>MRHK!H19</f>
        <v>65</v>
      </c>
      <c r="J138" s="56"/>
      <c r="K138" s="56"/>
      <c r="L138" s="56"/>
      <c r="M138" s="56"/>
      <c r="N138" s="56"/>
      <c r="O138" s="56"/>
      <c r="P138" s="56"/>
    </row>
    <row r="139" spans="2:16" ht="12.75">
      <c r="B139" s="138" t="s">
        <v>12</v>
      </c>
      <c r="C139" s="139">
        <f>MRHK!C20</f>
        <v>0.6000000000000001</v>
      </c>
      <c r="D139" s="139">
        <f>MRHK!D20</f>
        <v>0.5</v>
      </c>
      <c r="E139" s="139">
        <f>MRHK!E20</f>
        <v>0.375</v>
      </c>
      <c r="F139" s="139">
        <f>MRHK!F20</f>
        <v>0.035823170731707314</v>
      </c>
      <c r="G139" s="139">
        <f>MRHK!G20</f>
        <v>0</v>
      </c>
      <c r="H139" s="172">
        <f>MRHK!H20</f>
        <v>65</v>
      </c>
      <c r="J139" s="56"/>
      <c r="K139" s="56"/>
      <c r="L139" s="56"/>
      <c r="M139" s="56"/>
      <c r="N139" s="56"/>
      <c r="O139" s="56"/>
      <c r="P139" s="56"/>
    </row>
    <row r="140" spans="2:16" ht="12.75">
      <c r="B140" s="138" t="s">
        <v>13</v>
      </c>
      <c r="C140" s="139">
        <f>MRHK!C21</f>
        <v>0.7800000000000001</v>
      </c>
      <c r="D140" s="139">
        <f>MRHK!D21</f>
        <v>0.65</v>
      </c>
      <c r="E140" s="139">
        <f>MRHK!E21</f>
        <v>0.48750000000000004</v>
      </c>
      <c r="F140" s="139">
        <f>MRHK!F21</f>
        <v>0.057317073170731696</v>
      </c>
      <c r="G140" s="139">
        <f>MRHK!G21</f>
        <v>0</v>
      </c>
      <c r="H140" s="172">
        <f>MRHK!H21</f>
        <v>65</v>
      </c>
      <c r="J140" s="56"/>
      <c r="K140" s="56"/>
      <c r="L140" s="56"/>
      <c r="M140" s="56"/>
      <c r="N140" s="56"/>
      <c r="O140" s="56"/>
      <c r="P140" s="56"/>
    </row>
    <row r="141" spans="2:16" ht="12.75">
      <c r="B141" s="120" t="s">
        <v>23</v>
      </c>
      <c r="C141" s="140">
        <f>SUM(C128:C140)</f>
        <v>60</v>
      </c>
      <c r="D141" s="140">
        <f>SUM(D128:D140)</f>
        <v>50</v>
      </c>
      <c r="E141" s="140">
        <f>SUM(E128:E140)</f>
        <v>37.5</v>
      </c>
      <c r="F141" s="139"/>
      <c r="G141" s="139"/>
      <c r="H141" s="143"/>
      <c r="J141" s="56"/>
      <c r="K141" s="56"/>
      <c r="L141" s="56"/>
      <c r="M141" s="56"/>
      <c r="N141" s="56"/>
      <c r="O141" s="56"/>
      <c r="P141" s="56"/>
    </row>
    <row r="142" spans="2:16" ht="12.75">
      <c r="B142" s="14"/>
      <c r="C142" s="152"/>
      <c r="D142" s="152"/>
      <c r="E142" s="152"/>
      <c r="F142" s="153"/>
      <c r="G142" s="153"/>
      <c r="H142" s="154"/>
      <c r="J142" s="56"/>
      <c r="K142" s="56"/>
      <c r="L142" s="56"/>
      <c r="M142" s="56"/>
      <c r="N142" s="56"/>
      <c r="O142" s="56"/>
      <c r="P142" s="56"/>
    </row>
    <row r="143" spans="2:16" ht="15.75" customHeight="1">
      <c r="B143" s="155" t="s">
        <v>81</v>
      </c>
      <c r="C143" s="145"/>
      <c r="D143" s="145"/>
      <c r="E143" s="145"/>
      <c r="F143" s="145"/>
      <c r="G143" s="145"/>
      <c r="J143" s="60"/>
      <c r="K143" s="15"/>
      <c r="L143" s="15"/>
      <c r="M143" s="15"/>
      <c r="N143" s="15"/>
      <c r="O143" s="15"/>
      <c r="P143" s="44"/>
    </row>
    <row r="144" spans="2:16" ht="12.75">
      <c r="B144" s="150"/>
      <c r="C144" s="151"/>
      <c r="D144" s="151"/>
      <c r="E144" s="151"/>
      <c r="F144" s="148"/>
      <c r="G144" s="148"/>
      <c r="H144" s="157"/>
      <c r="J144" s="14"/>
      <c r="K144" s="15"/>
      <c r="L144" s="15"/>
      <c r="M144" s="15"/>
      <c r="N144" s="15"/>
      <c r="O144" s="15"/>
      <c r="P144" s="44"/>
    </row>
    <row r="145" spans="2:16" ht="25.5">
      <c r="B145" s="290" t="s">
        <v>0</v>
      </c>
      <c r="C145" s="291" t="s">
        <v>1</v>
      </c>
      <c r="D145" s="291"/>
      <c r="E145" s="291"/>
      <c r="F145" s="291" t="s">
        <v>2</v>
      </c>
      <c r="G145" s="291"/>
      <c r="H145" s="8" t="s">
        <v>3</v>
      </c>
      <c r="J145" s="14"/>
      <c r="K145" s="15"/>
      <c r="L145" s="15"/>
      <c r="M145" s="15"/>
      <c r="N145" s="15"/>
      <c r="O145" s="15"/>
      <c r="P145" s="44"/>
    </row>
    <row r="146" spans="2:16" ht="12.75">
      <c r="B146" s="290"/>
      <c r="C146" s="299" t="s">
        <v>4</v>
      </c>
      <c r="D146" s="300"/>
      <c r="E146" s="301"/>
      <c r="F146" s="299" t="s">
        <v>5</v>
      </c>
      <c r="G146" s="300"/>
      <c r="H146" s="302" t="s">
        <v>6</v>
      </c>
      <c r="J146" s="14"/>
      <c r="K146" s="15"/>
      <c r="L146" s="15"/>
      <c r="M146" s="15"/>
      <c r="N146" s="15"/>
      <c r="O146" s="15"/>
      <c r="P146" s="44"/>
    </row>
    <row r="147" spans="2:16" ht="12.75">
      <c r="B147" s="290"/>
      <c r="C147" s="132" t="s">
        <v>7</v>
      </c>
      <c r="D147" s="132" t="s">
        <v>8</v>
      </c>
      <c r="E147" s="132" t="s">
        <v>9</v>
      </c>
      <c r="F147" s="132" t="s">
        <v>10</v>
      </c>
      <c r="G147" s="137" t="s">
        <v>9</v>
      </c>
      <c r="H147" s="303"/>
      <c r="J147" s="14"/>
      <c r="K147" s="15"/>
      <c r="L147" s="15"/>
      <c r="M147" s="15"/>
      <c r="N147" s="15"/>
      <c r="O147" s="15"/>
      <c r="P147" s="44"/>
    </row>
    <row r="148" spans="2:16" ht="12.75">
      <c r="B148" s="138" t="s">
        <v>14</v>
      </c>
      <c r="C148" s="139">
        <f>MNSZ!C9</f>
        <v>24</v>
      </c>
      <c r="D148" s="139">
        <f>MNSZ!D9</f>
        <v>20</v>
      </c>
      <c r="E148" s="139">
        <f>MNSZ!E9</f>
        <v>15</v>
      </c>
      <c r="F148" s="139">
        <f>MNSZ!F9</f>
        <v>1.2</v>
      </c>
      <c r="G148" s="139">
        <f>MNSZ!G9</f>
        <v>0.5</v>
      </c>
      <c r="H148" s="143">
        <f>MNSZ!H9</f>
        <v>101</v>
      </c>
      <c r="J148" s="14"/>
      <c r="K148" s="15"/>
      <c r="L148" s="15"/>
      <c r="M148" s="15"/>
      <c r="N148" s="15"/>
      <c r="O148" s="15"/>
      <c r="P148" s="44"/>
    </row>
    <row r="149" spans="2:16" ht="12.75">
      <c r="B149" s="138" t="s">
        <v>15</v>
      </c>
      <c r="C149" s="139">
        <f>MNSZ!C10</f>
        <v>36</v>
      </c>
      <c r="D149" s="139">
        <f>MNSZ!D10</f>
        <v>30</v>
      </c>
      <c r="E149" s="139">
        <f>MNSZ!E10</f>
        <v>22.5</v>
      </c>
      <c r="F149" s="139">
        <f>MNSZ!F10</f>
        <v>1.8</v>
      </c>
      <c r="G149" s="139">
        <f>MNSZ!G10</f>
        <v>0.7</v>
      </c>
      <c r="H149" s="143">
        <f>MNSZ!H10</f>
        <v>101</v>
      </c>
      <c r="J149" s="14"/>
      <c r="K149" s="15"/>
      <c r="L149" s="15"/>
      <c r="M149" s="15"/>
      <c r="N149" s="15"/>
      <c r="O149" s="15"/>
      <c r="P149" s="44"/>
    </row>
    <row r="150" spans="2:16" ht="12.75">
      <c r="B150" s="138" t="s">
        <v>16</v>
      </c>
      <c r="C150" s="139">
        <f>MNSZ!C11</f>
        <v>49.2</v>
      </c>
      <c r="D150" s="139">
        <f>MNSZ!D11</f>
        <v>41</v>
      </c>
      <c r="E150" s="139">
        <f>MNSZ!E11</f>
        <v>30.75</v>
      </c>
      <c r="F150" s="139">
        <f>MNSZ!F11</f>
        <v>2.4</v>
      </c>
      <c r="G150" s="139">
        <f>MNSZ!G11</f>
        <v>1.1</v>
      </c>
      <c r="H150" s="143">
        <f>MNSZ!H11</f>
        <v>101</v>
      </c>
      <c r="J150" s="14"/>
      <c r="K150" s="15"/>
      <c r="L150" s="15"/>
      <c r="M150" s="15"/>
      <c r="N150" s="15"/>
      <c r="O150" s="15"/>
      <c r="P150" s="44"/>
    </row>
    <row r="151" spans="2:16" ht="12.75">
      <c r="B151" s="138" t="s">
        <v>17</v>
      </c>
      <c r="C151" s="139">
        <f>MNSZ!C12</f>
        <v>54</v>
      </c>
      <c r="D151" s="139">
        <f>MNSZ!D12</f>
        <v>45</v>
      </c>
      <c r="E151" s="139">
        <f>MNSZ!E12</f>
        <v>33.75</v>
      </c>
      <c r="F151" s="139">
        <f>MNSZ!F12</f>
        <v>2.4</v>
      </c>
      <c r="G151" s="139">
        <f>MNSZ!G12</f>
        <v>1.1</v>
      </c>
      <c r="H151" s="143">
        <f>MNSZ!H12</f>
        <v>101</v>
      </c>
      <c r="J151" s="14"/>
      <c r="K151" s="15"/>
      <c r="L151" s="15"/>
      <c r="M151" s="15"/>
      <c r="N151" s="15"/>
      <c r="O151" s="15"/>
      <c r="P151" s="44"/>
    </row>
    <row r="152" spans="2:16" ht="12.75">
      <c r="B152" s="138" t="s">
        <v>18</v>
      </c>
      <c r="C152" s="139">
        <f>MNSZ!C13</f>
        <v>50.400000000000006</v>
      </c>
      <c r="D152" s="139">
        <f>MNSZ!D13</f>
        <v>42</v>
      </c>
      <c r="E152" s="139">
        <f>MNSZ!E13</f>
        <v>31.5</v>
      </c>
      <c r="F152" s="139">
        <f>MNSZ!F13</f>
        <v>2</v>
      </c>
      <c r="G152" s="139">
        <f>MNSZ!G13</f>
        <v>0.9</v>
      </c>
      <c r="H152" s="143">
        <f>MNSZ!H13</f>
        <v>101</v>
      </c>
      <c r="J152" s="14"/>
      <c r="K152" s="15"/>
      <c r="L152" s="15"/>
      <c r="M152" s="15"/>
      <c r="N152" s="15"/>
      <c r="O152" s="15"/>
      <c r="P152" s="44"/>
    </row>
    <row r="153" spans="2:16" ht="12.75">
      <c r="B153" s="138" t="s">
        <v>19</v>
      </c>
      <c r="C153" s="139">
        <f>MNSZ!C14</f>
        <v>40.800000000000004</v>
      </c>
      <c r="D153" s="139">
        <f>MNSZ!D14</f>
        <v>34</v>
      </c>
      <c r="E153" s="139">
        <f>MNSZ!E14</f>
        <v>25.5</v>
      </c>
      <c r="F153" s="139">
        <f>MNSZ!F14</f>
        <v>1.5</v>
      </c>
      <c r="G153" s="139">
        <f>MNSZ!G14</f>
        <v>0.7</v>
      </c>
      <c r="H153" s="143">
        <f>MNSZ!H14</f>
        <v>101</v>
      </c>
      <c r="J153" s="14"/>
      <c r="K153" s="15"/>
      <c r="L153" s="15"/>
      <c r="M153" s="15"/>
      <c r="N153" s="15"/>
      <c r="O153" s="15"/>
      <c r="P153" s="44"/>
    </row>
    <row r="154" spans="2:16" ht="12.75">
      <c r="B154" s="138"/>
      <c r="C154" s="139"/>
      <c r="D154" s="139"/>
      <c r="E154" s="139"/>
      <c r="F154" s="139"/>
      <c r="G154" s="139"/>
      <c r="H154" s="143"/>
      <c r="J154" s="14"/>
      <c r="K154" s="15"/>
      <c r="L154" s="15"/>
      <c r="M154" s="15"/>
      <c r="N154" s="15"/>
      <c r="O154" s="15"/>
      <c r="P154" s="44"/>
    </row>
    <row r="155" spans="2:16" ht="12.75">
      <c r="B155" s="138" t="s">
        <v>20</v>
      </c>
      <c r="C155" s="139">
        <f>MNSZ!C16</f>
        <v>10.200000000000001</v>
      </c>
      <c r="D155" s="139">
        <f>MNSZ!D16</f>
        <v>8.5</v>
      </c>
      <c r="E155" s="139">
        <f>MNSZ!E16</f>
        <v>6.375</v>
      </c>
      <c r="F155" s="139">
        <f>MNSZ!F16</f>
        <v>1</v>
      </c>
      <c r="G155" s="139">
        <f>MNSZ!G16</f>
        <v>0.4</v>
      </c>
      <c r="H155" s="143">
        <f>MNSZ!H16</f>
        <v>101</v>
      </c>
      <c r="J155" s="14"/>
      <c r="K155" s="15"/>
      <c r="L155" s="15"/>
      <c r="M155" s="15"/>
      <c r="N155" s="15"/>
      <c r="O155" s="15"/>
      <c r="P155" s="44"/>
    </row>
    <row r="156" spans="2:16" ht="12.75">
      <c r="B156" s="138" t="s">
        <v>21</v>
      </c>
      <c r="C156" s="139">
        <f>MNSZ!C17</f>
        <v>4.2</v>
      </c>
      <c r="D156" s="139">
        <f>MNSZ!D17</f>
        <v>3.5</v>
      </c>
      <c r="E156" s="139">
        <f>MNSZ!E17</f>
        <v>2.625</v>
      </c>
      <c r="F156" s="139">
        <f>MNSZ!F17</f>
        <v>0.25</v>
      </c>
      <c r="G156" s="139">
        <f>MNSZ!G17</f>
        <v>0</v>
      </c>
      <c r="H156" s="143">
        <f>MNSZ!H17</f>
        <v>101</v>
      </c>
      <c r="J156" s="14"/>
      <c r="K156" s="15"/>
      <c r="L156" s="15"/>
      <c r="M156" s="15"/>
      <c r="N156" s="15"/>
      <c r="O156" s="15"/>
      <c r="P156" s="44"/>
    </row>
    <row r="157" spans="2:16" ht="12.75">
      <c r="B157" s="138" t="s">
        <v>22</v>
      </c>
      <c r="C157" s="139">
        <f>MNSZ!C18</f>
        <v>3.6</v>
      </c>
      <c r="D157" s="139">
        <f>MNSZ!D18</f>
        <v>3</v>
      </c>
      <c r="E157" s="139">
        <f>MNSZ!E18</f>
        <v>2.25</v>
      </c>
      <c r="F157" s="139">
        <f>MNSZ!F18</f>
        <v>0.2</v>
      </c>
      <c r="G157" s="139">
        <f>MNSZ!G18</f>
        <v>0</v>
      </c>
      <c r="H157" s="143">
        <f>MNSZ!H18</f>
        <v>101</v>
      </c>
      <c r="J157" s="14"/>
      <c r="K157" s="15"/>
      <c r="L157" s="15"/>
      <c r="M157" s="15"/>
      <c r="N157" s="15"/>
      <c r="O157" s="15"/>
      <c r="P157" s="44"/>
    </row>
    <row r="158" spans="2:16" ht="12.75">
      <c r="B158" s="138" t="s">
        <v>11</v>
      </c>
      <c r="C158" s="139">
        <f>MNSZ!C19</f>
        <v>3</v>
      </c>
      <c r="D158" s="139">
        <f>MNSZ!D19</f>
        <v>2.5</v>
      </c>
      <c r="E158" s="139">
        <f>MNSZ!E19</f>
        <v>1.875</v>
      </c>
      <c r="F158" s="139">
        <f>MNSZ!F19</f>
        <v>0.2</v>
      </c>
      <c r="G158" s="139">
        <f>MNSZ!G19</f>
        <v>0</v>
      </c>
      <c r="H158" s="143">
        <f>MNSZ!H19</f>
        <v>101</v>
      </c>
      <c r="J158" s="14"/>
      <c r="K158" s="15"/>
      <c r="L158" s="15"/>
      <c r="M158" s="15"/>
      <c r="N158" s="15"/>
      <c r="O158" s="15"/>
      <c r="P158" s="44"/>
    </row>
    <row r="159" spans="2:16" ht="12.75">
      <c r="B159" s="138" t="s">
        <v>12</v>
      </c>
      <c r="C159" s="139">
        <f>MNSZ!C20</f>
        <v>3</v>
      </c>
      <c r="D159" s="139">
        <f>MNSZ!D20</f>
        <v>2.5</v>
      </c>
      <c r="E159" s="139">
        <f>MNSZ!E20</f>
        <v>1.875</v>
      </c>
      <c r="F159" s="139">
        <f>MNSZ!F20</f>
        <v>0.2</v>
      </c>
      <c r="G159" s="139">
        <f>MNSZ!G20</f>
        <v>0</v>
      </c>
      <c r="H159" s="143">
        <f>MNSZ!H20</f>
        <v>101</v>
      </c>
      <c r="J159" s="14"/>
      <c r="K159" s="15"/>
      <c r="L159" s="15"/>
      <c r="M159" s="15"/>
      <c r="N159" s="15"/>
      <c r="O159" s="15"/>
      <c r="P159" s="44"/>
    </row>
    <row r="160" spans="2:16" ht="12.75">
      <c r="B160" s="138" t="s">
        <v>13</v>
      </c>
      <c r="C160" s="139">
        <f>MNSZ!C21</f>
        <v>3.6</v>
      </c>
      <c r="D160" s="139">
        <f>MNSZ!D21</f>
        <v>3</v>
      </c>
      <c r="E160" s="139">
        <f>MNSZ!E21</f>
        <v>2.25</v>
      </c>
      <c r="F160" s="139">
        <f>MNSZ!F21</f>
        <v>0.5</v>
      </c>
      <c r="G160" s="139">
        <f>MNSZ!G21</f>
        <v>0</v>
      </c>
      <c r="H160" s="143">
        <f>MNSZ!H21</f>
        <v>101</v>
      </c>
      <c r="J160" s="14"/>
      <c r="K160" s="15"/>
      <c r="L160" s="15"/>
      <c r="M160" s="15"/>
      <c r="N160" s="15"/>
      <c r="O160" s="15"/>
      <c r="P160" s="44"/>
    </row>
    <row r="161" spans="2:16" ht="12.75">
      <c r="B161" s="120" t="s">
        <v>23</v>
      </c>
      <c r="C161" s="140">
        <f>SUM(C148:C160)</f>
        <v>282.00000000000006</v>
      </c>
      <c r="D161" s="140">
        <f>SUM(D148:D160)</f>
        <v>235</v>
      </c>
      <c r="E161" s="140">
        <f>SUM(E148:E160)</f>
        <v>176.25</v>
      </c>
      <c r="F161" s="139"/>
      <c r="G161" s="139"/>
      <c r="H161" s="143"/>
      <c r="J161" s="14"/>
      <c r="K161" s="15"/>
      <c r="L161" s="15"/>
      <c r="M161" s="15"/>
      <c r="N161" s="15"/>
      <c r="O161" s="15"/>
      <c r="P161" s="44"/>
    </row>
    <row r="162" spans="2:16" ht="12.75">
      <c r="B162" s="14"/>
      <c r="C162" s="152"/>
      <c r="D162" s="152"/>
      <c r="E162" s="152"/>
      <c r="F162" s="152"/>
      <c r="G162" s="152"/>
      <c r="H162" s="158"/>
      <c r="J162" s="14"/>
      <c r="K162" s="15"/>
      <c r="L162" s="15"/>
      <c r="M162" s="15"/>
      <c r="N162" s="15"/>
      <c r="O162" s="15"/>
      <c r="P162" s="44"/>
    </row>
    <row r="163" spans="2:16" ht="15.75" customHeight="1">
      <c r="B163" s="156" t="s">
        <v>82</v>
      </c>
      <c r="C163" s="164"/>
      <c r="D163" s="164"/>
      <c r="E163" s="164"/>
      <c r="F163" s="164"/>
      <c r="G163" s="164"/>
      <c r="J163" s="60"/>
      <c r="K163" s="15"/>
      <c r="L163" s="15"/>
      <c r="M163" s="15"/>
      <c r="N163" s="15"/>
      <c r="O163" s="15"/>
      <c r="P163" s="44"/>
    </row>
    <row r="164" spans="2:16" ht="12.75">
      <c r="B164" s="131"/>
      <c r="C164" s="166"/>
      <c r="D164" s="166"/>
      <c r="E164" s="166"/>
      <c r="F164" s="167"/>
      <c r="G164" s="167"/>
      <c r="H164" s="168"/>
      <c r="J164" s="14"/>
      <c r="K164" s="15"/>
      <c r="L164" s="15"/>
      <c r="M164" s="15"/>
      <c r="N164" s="15"/>
      <c r="O164" s="15"/>
      <c r="P164" s="44"/>
    </row>
    <row r="165" spans="2:16" ht="25.5">
      <c r="B165" s="295" t="s">
        <v>0</v>
      </c>
      <c r="C165" s="296" t="s">
        <v>1</v>
      </c>
      <c r="D165" s="296"/>
      <c r="E165" s="296"/>
      <c r="F165" s="296" t="s">
        <v>2</v>
      </c>
      <c r="G165" s="296"/>
      <c r="H165" s="38" t="s">
        <v>3</v>
      </c>
      <c r="J165" s="14"/>
      <c r="K165" s="15"/>
      <c r="L165" s="15"/>
      <c r="M165" s="15"/>
      <c r="N165" s="15"/>
      <c r="O165" s="15"/>
      <c r="P165" s="44"/>
    </row>
    <row r="166" spans="2:16" ht="12.75">
      <c r="B166" s="295"/>
      <c r="C166" s="320" t="s">
        <v>4</v>
      </c>
      <c r="D166" s="321"/>
      <c r="E166" s="322"/>
      <c r="F166" s="320" t="s">
        <v>5</v>
      </c>
      <c r="G166" s="321"/>
      <c r="H166" s="318" t="s">
        <v>6</v>
      </c>
      <c r="J166" s="14"/>
      <c r="K166" s="15"/>
      <c r="L166" s="15"/>
      <c r="M166" s="15"/>
      <c r="N166" s="15"/>
      <c r="O166" s="15"/>
      <c r="P166" s="44"/>
    </row>
    <row r="167" spans="2:16" ht="12.75">
      <c r="B167" s="295"/>
      <c r="C167" s="163" t="s">
        <v>7</v>
      </c>
      <c r="D167" s="163" t="s">
        <v>8</v>
      </c>
      <c r="E167" s="163" t="s">
        <v>9</v>
      </c>
      <c r="F167" s="163" t="s">
        <v>10</v>
      </c>
      <c r="G167" s="169" t="s">
        <v>9</v>
      </c>
      <c r="H167" s="319"/>
      <c r="J167" s="14"/>
      <c r="K167" s="15"/>
      <c r="L167" s="15"/>
      <c r="M167" s="15"/>
      <c r="N167" s="15"/>
      <c r="O167" s="15"/>
      <c r="P167" s="44"/>
    </row>
    <row r="168" spans="2:16" ht="12.75">
      <c r="B168" s="170" t="s">
        <v>14</v>
      </c>
      <c r="C168" s="171">
        <f>MKK!C9</f>
        <v>3.312</v>
      </c>
      <c r="D168" s="171">
        <f>MKK!D9</f>
        <v>2.76</v>
      </c>
      <c r="E168" s="171">
        <f>MKK!E9</f>
        <v>2.07</v>
      </c>
      <c r="F168" s="171">
        <f>MKK!F9</f>
        <v>0.1104</v>
      </c>
      <c r="G168" s="171">
        <f>MKK!G9</f>
        <v>0.059142857142857136</v>
      </c>
      <c r="H168" s="172">
        <f>MKK!H9</f>
        <v>32</v>
      </c>
      <c r="J168" s="14"/>
      <c r="K168" s="15"/>
      <c r="L168" s="15"/>
      <c r="M168" s="15"/>
      <c r="N168" s="15"/>
      <c r="O168" s="15"/>
      <c r="P168" s="44"/>
    </row>
    <row r="169" spans="2:16" ht="12.75">
      <c r="B169" s="170" t="s">
        <v>15</v>
      </c>
      <c r="C169" s="171">
        <f>MKK!C10</f>
        <v>7.956</v>
      </c>
      <c r="D169" s="171">
        <f>MKK!D10</f>
        <v>6.63</v>
      </c>
      <c r="E169" s="171">
        <f>MKK!E10</f>
        <v>4.9725</v>
      </c>
      <c r="F169" s="171">
        <f>MKK!F10</f>
        <v>0.2652</v>
      </c>
      <c r="G169" s="171">
        <f>MKK!G10</f>
        <v>0.14207142857142857</v>
      </c>
      <c r="H169" s="172">
        <f>MKK!H10</f>
        <v>32</v>
      </c>
      <c r="J169" s="14"/>
      <c r="K169" s="15"/>
      <c r="L169" s="15"/>
      <c r="M169" s="15"/>
      <c r="N169" s="15"/>
      <c r="O169" s="15"/>
      <c r="P169" s="44"/>
    </row>
    <row r="170" spans="2:16" ht="12.75">
      <c r="B170" s="170" t="s">
        <v>16</v>
      </c>
      <c r="C170" s="171">
        <f>MKK!C11</f>
        <v>11.868000000000002</v>
      </c>
      <c r="D170" s="171">
        <f>MKK!D11</f>
        <v>9.89</v>
      </c>
      <c r="E170" s="171">
        <f>MKK!E11</f>
        <v>7.4175</v>
      </c>
      <c r="F170" s="171">
        <f>MKK!F11</f>
        <v>0.3956</v>
      </c>
      <c r="G170" s="171">
        <f>MKK!G11</f>
        <v>0.21192857142857144</v>
      </c>
      <c r="H170" s="172">
        <f>MKK!H11</f>
        <v>32</v>
      </c>
      <c r="J170" s="14"/>
      <c r="K170" s="15"/>
      <c r="L170" s="15"/>
      <c r="M170" s="15"/>
      <c r="N170" s="15"/>
      <c r="O170" s="15"/>
      <c r="P170" s="44"/>
    </row>
    <row r="171" spans="2:16" ht="12.75">
      <c r="B171" s="170" t="s">
        <v>17</v>
      </c>
      <c r="C171" s="171">
        <f>MKK!C12</f>
        <v>12</v>
      </c>
      <c r="D171" s="171">
        <f>MKK!D12</f>
        <v>10</v>
      </c>
      <c r="E171" s="171">
        <f>MKK!E12</f>
        <v>7.5</v>
      </c>
      <c r="F171" s="171">
        <f>MKK!F12</f>
        <v>0.4</v>
      </c>
      <c r="G171" s="171">
        <f>MKK!G12</f>
        <v>0.21428571428571427</v>
      </c>
      <c r="H171" s="172">
        <f>MKK!H12</f>
        <v>32</v>
      </c>
      <c r="J171" s="14"/>
      <c r="K171" s="15"/>
      <c r="L171" s="15"/>
      <c r="M171" s="15"/>
      <c r="N171" s="15"/>
      <c r="O171" s="15"/>
      <c r="P171" s="44"/>
    </row>
    <row r="172" spans="2:16" ht="12.75">
      <c r="B172" s="170" t="s">
        <v>18</v>
      </c>
      <c r="C172" s="171">
        <f>MKK!C13</f>
        <v>10.476</v>
      </c>
      <c r="D172" s="171">
        <f>MKK!D13</f>
        <v>8.73</v>
      </c>
      <c r="E172" s="171">
        <f>MKK!E13</f>
        <v>6.5475</v>
      </c>
      <c r="F172" s="171">
        <f>MKK!F13</f>
        <v>0.3492</v>
      </c>
      <c r="G172" s="171">
        <f>MKK!G13</f>
        <v>0.18707142857142858</v>
      </c>
      <c r="H172" s="172">
        <f>MKK!H13</f>
        <v>32</v>
      </c>
      <c r="J172" s="14"/>
      <c r="K172" s="15"/>
      <c r="L172" s="15"/>
      <c r="M172" s="15"/>
      <c r="N172" s="15"/>
      <c r="O172" s="15"/>
      <c r="P172" s="44"/>
    </row>
    <row r="173" spans="2:16" ht="12.75">
      <c r="B173" s="170" t="s">
        <v>19</v>
      </c>
      <c r="C173" s="171">
        <f>MKK!C14</f>
        <v>8.508000000000001</v>
      </c>
      <c r="D173" s="171">
        <f>MKK!D14</f>
        <v>7.09</v>
      </c>
      <c r="E173" s="171">
        <f>MKK!E14</f>
        <v>5.3175</v>
      </c>
      <c r="F173" s="171">
        <f>MKK!F14</f>
        <v>0.2836</v>
      </c>
      <c r="G173" s="171">
        <f>MKK!G14</f>
        <v>0.1519285714285714</v>
      </c>
      <c r="H173" s="172">
        <f>MKK!H14</f>
        <v>32</v>
      </c>
      <c r="J173" s="14"/>
      <c r="K173" s="15"/>
      <c r="L173" s="15"/>
      <c r="M173" s="15"/>
      <c r="N173" s="15"/>
      <c r="O173" s="15"/>
      <c r="P173" s="44"/>
    </row>
    <row r="174" spans="2:16" ht="12.75">
      <c r="B174" s="170"/>
      <c r="C174" s="171"/>
      <c r="D174" s="171"/>
      <c r="E174" s="171"/>
      <c r="F174" s="171"/>
      <c r="G174" s="171"/>
      <c r="H174" s="172"/>
      <c r="J174" s="14"/>
      <c r="K174" s="15"/>
      <c r="L174" s="15"/>
      <c r="M174" s="15"/>
      <c r="N174" s="15"/>
      <c r="O174" s="15"/>
      <c r="P174" s="44"/>
    </row>
    <row r="175" spans="2:16" ht="12.75">
      <c r="B175" s="170" t="s">
        <v>20</v>
      </c>
      <c r="C175" s="171">
        <f>MKK!C16</f>
        <v>2.7720000000000002</v>
      </c>
      <c r="D175" s="171">
        <f>MKK!D16</f>
        <v>2.31</v>
      </c>
      <c r="E175" s="171">
        <f>MKK!E16</f>
        <v>1.7325</v>
      </c>
      <c r="F175" s="171">
        <f>MKK!F16</f>
        <v>0.09240000000000001</v>
      </c>
      <c r="G175" s="171">
        <f>MKK!G16</f>
        <v>0.049499999999999995</v>
      </c>
      <c r="H175" s="172">
        <f>MKK!H16</f>
        <v>32</v>
      </c>
      <c r="J175" s="14"/>
      <c r="K175" s="15"/>
      <c r="L175" s="15"/>
      <c r="M175" s="15"/>
      <c r="N175" s="15"/>
      <c r="O175" s="15"/>
      <c r="P175" s="44"/>
    </row>
    <row r="176" spans="2:16" ht="12.75">
      <c r="B176" s="170" t="s">
        <v>21</v>
      </c>
      <c r="C176" s="171">
        <f>MKK!C17</f>
        <v>0</v>
      </c>
      <c r="D176" s="171">
        <f>MKK!D17</f>
        <v>0</v>
      </c>
      <c r="E176" s="171">
        <f>MKK!E17</f>
        <v>0</v>
      </c>
      <c r="F176" s="171">
        <f>MKK!F17</f>
        <v>0</v>
      </c>
      <c r="G176" s="171">
        <f>MKK!G17</f>
        <v>0</v>
      </c>
      <c r="H176" s="172">
        <f>MKK!H17</f>
        <v>32</v>
      </c>
      <c r="J176" s="14"/>
      <c r="K176" s="15"/>
      <c r="L176" s="15"/>
      <c r="M176" s="15"/>
      <c r="N176" s="15"/>
      <c r="O176" s="15"/>
      <c r="P176" s="44"/>
    </row>
    <row r="177" spans="2:16" ht="12.75">
      <c r="B177" s="170" t="s">
        <v>22</v>
      </c>
      <c r="C177" s="171">
        <f>MKK!C18</f>
        <v>0</v>
      </c>
      <c r="D177" s="171">
        <f>MKK!D18</f>
        <v>0</v>
      </c>
      <c r="E177" s="171">
        <f>MKK!E18</f>
        <v>0</v>
      </c>
      <c r="F177" s="171">
        <f>MKK!F18</f>
        <v>0</v>
      </c>
      <c r="G177" s="171">
        <f>MKK!G18</f>
        <v>0</v>
      </c>
      <c r="H177" s="172">
        <f>MKK!H18</f>
        <v>32</v>
      </c>
      <c r="J177" s="14"/>
      <c r="K177" s="15"/>
      <c r="L177" s="15"/>
      <c r="M177" s="15"/>
      <c r="N177" s="15"/>
      <c r="O177" s="15"/>
      <c r="P177" s="44"/>
    </row>
    <row r="178" spans="2:16" ht="12.75">
      <c r="B178" s="170" t="s">
        <v>11</v>
      </c>
      <c r="C178" s="171">
        <f>MKK!C19</f>
        <v>0</v>
      </c>
      <c r="D178" s="171">
        <f>MKK!D19</f>
        <v>0</v>
      </c>
      <c r="E178" s="171">
        <f>MKK!E19</f>
        <v>0</v>
      </c>
      <c r="F178" s="171">
        <f>MKK!F19</f>
        <v>0</v>
      </c>
      <c r="G178" s="171">
        <f>MKK!G19</f>
        <v>0</v>
      </c>
      <c r="H178" s="172">
        <f>MKK!H19</f>
        <v>32</v>
      </c>
      <c r="J178" s="14"/>
      <c r="K178" s="15"/>
      <c r="L178" s="15"/>
      <c r="M178" s="15"/>
      <c r="N178" s="15"/>
      <c r="O178" s="15"/>
      <c r="P178" s="44"/>
    </row>
    <row r="179" spans="2:16" ht="12.75">
      <c r="B179" s="170" t="s">
        <v>12</v>
      </c>
      <c r="C179" s="171">
        <f>MKK!C20</f>
        <v>0</v>
      </c>
      <c r="D179" s="171">
        <f>MKK!D20</f>
        <v>0</v>
      </c>
      <c r="E179" s="171">
        <f>MKK!E20</f>
        <v>0</v>
      </c>
      <c r="F179" s="171">
        <f>MKK!F20</f>
        <v>0</v>
      </c>
      <c r="G179" s="171">
        <f>MKK!G20</f>
        <v>0</v>
      </c>
      <c r="H179" s="172">
        <f>MKK!H20</f>
        <v>32</v>
      </c>
      <c r="J179" s="14"/>
      <c r="K179" s="15"/>
      <c r="L179" s="15"/>
      <c r="M179" s="15"/>
      <c r="N179" s="15"/>
      <c r="O179" s="15"/>
      <c r="P179" s="44"/>
    </row>
    <row r="180" spans="2:16" ht="12.75">
      <c r="B180" s="170" t="s">
        <v>13</v>
      </c>
      <c r="C180" s="171">
        <f>MKK!C21</f>
        <v>0</v>
      </c>
      <c r="D180" s="171">
        <f>MKK!D21</f>
        <v>0</v>
      </c>
      <c r="E180" s="171">
        <f>MKK!E21</f>
        <v>0</v>
      </c>
      <c r="F180" s="171">
        <f>MKK!F21</f>
        <v>0</v>
      </c>
      <c r="G180" s="171">
        <f>MKK!G21</f>
        <v>0</v>
      </c>
      <c r="H180" s="172">
        <f>MKK!H21</f>
        <v>32</v>
      </c>
      <c r="J180" s="14"/>
      <c r="K180" s="15"/>
      <c r="L180" s="15"/>
      <c r="M180" s="15"/>
      <c r="N180" s="15"/>
      <c r="O180" s="15"/>
      <c r="P180" s="44"/>
    </row>
    <row r="181" spans="2:16" ht="12.75">
      <c r="B181" s="120" t="s">
        <v>23</v>
      </c>
      <c r="C181" s="173">
        <f>SUM(C168:C180)</f>
        <v>56.892</v>
      </c>
      <c r="D181" s="173">
        <f>SUM(D168:D180)</f>
        <v>47.41000000000001</v>
      </c>
      <c r="E181" s="173">
        <f>SUM(E168:E180)</f>
        <v>35.557500000000005</v>
      </c>
      <c r="F181" s="171"/>
      <c r="G181" s="171"/>
      <c r="H181" s="172"/>
      <c r="J181" s="14"/>
      <c r="K181" s="15"/>
      <c r="L181" s="15"/>
      <c r="M181" s="15"/>
      <c r="N181" s="15"/>
      <c r="O181" s="15"/>
      <c r="P181" s="44"/>
    </row>
    <row r="182" spans="2:16" ht="12.75">
      <c r="B182" s="131"/>
      <c r="C182" s="174"/>
      <c r="D182" s="174"/>
      <c r="E182" s="174"/>
      <c r="F182" s="175"/>
      <c r="G182" s="175"/>
      <c r="H182" s="176"/>
      <c r="J182" s="14"/>
      <c r="K182" s="15"/>
      <c r="L182" s="15"/>
      <c r="M182" s="15"/>
      <c r="N182" s="15"/>
      <c r="O182" s="15"/>
      <c r="P182" s="44"/>
    </row>
    <row r="183" spans="2:16" ht="15.75" customHeight="1">
      <c r="B183" s="155" t="s">
        <v>98</v>
      </c>
      <c r="C183" s="164"/>
      <c r="D183" s="164"/>
      <c r="E183" s="164"/>
      <c r="F183" s="164"/>
      <c r="G183" s="164"/>
      <c r="H183" s="165"/>
      <c r="J183" s="14"/>
      <c r="K183" s="15"/>
      <c r="L183" s="15"/>
      <c r="M183" s="15"/>
      <c r="N183" s="15"/>
      <c r="O183" s="15"/>
      <c r="P183" s="44"/>
    </row>
    <row r="184" spans="2:16" ht="12.75">
      <c r="B184" s="131"/>
      <c r="C184" s="166"/>
      <c r="D184" s="166"/>
      <c r="E184" s="166"/>
      <c r="F184" s="167"/>
      <c r="G184" s="167"/>
      <c r="H184" s="168"/>
      <c r="J184" s="14"/>
      <c r="K184" s="15"/>
      <c r="L184" s="15"/>
      <c r="M184" s="15"/>
      <c r="N184" s="15"/>
      <c r="O184" s="15"/>
      <c r="P184" s="44"/>
    </row>
    <row r="185" spans="2:16" ht="25.5">
      <c r="B185" s="295" t="s">
        <v>0</v>
      </c>
      <c r="C185" s="296" t="s">
        <v>1</v>
      </c>
      <c r="D185" s="296"/>
      <c r="E185" s="296"/>
      <c r="F185" s="296" t="s">
        <v>2</v>
      </c>
      <c r="G185" s="296"/>
      <c r="H185" s="38" t="s">
        <v>3</v>
      </c>
      <c r="J185" s="14"/>
      <c r="K185" s="15"/>
      <c r="L185" s="15"/>
      <c r="M185" s="15"/>
      <c r="N185" s="15"/>
      <c r="O185" s="15"/>
      <c r="P185" s="44"/>
    </row>
    <row r="186" spans="2:16" ht="12.75" customHeight="1">
      <c r="B186" s="295"/>
      <c r="C186" s="320" t="s">
        <v>4</v>
      </c>
      <c r="D186" s="321"/>
      <c r="E186" s="322"/>
      <c r="F186" s="320" t="s">
        <v>5</v>
      </c>
      <c r="G186" s="321"/>
      <c r="H186" s="318" t="s">
        <v>6</v>
      </c>
      <c r="J186" s="14"/>
      <c r="K186" s="15"/>
      <c r="L186" s="15"/>
      <c r="M186" s="15"/>
      <c r="N186" s="15"/>
      <c r="O186" s="15"/>
      <c r="P186" s="44"/>
    </row>
    <row r="187" spans="2:16" ht="12.75" customHeight="1">
      <c r="B187" s="295"/>
      <c r="C187" s="163" t="s">
        <v>7</v>
      </c>
      <c r="D187" s="163" t="s">
        <v>8</v>
      </c>
      <c r="E187" s="163" t="s">
        <v>9</v>
      </c>
      <c r="F187" s="163" t="s">
        <v>10</v>
      </c>
      <c r="G187" s="169" t="s">
        <v>9</v>
      </c>
      <c r="H187" s="319"/>
      <c r="J187" s="14"/>
      <c r="K187" s="15"/>
      <c r="L187" s="15"/>
      <c r="M187" s="15"/>
      <c r="N187" s="15"/>
      <c r="O187" s="15"/>
      <c r="P187" s="44"/>
    </row>
    <row r="188" spans="2:16" ht="12.75" customHeight="1">
      <c r="B188" s="170" t="s">
        <v>14</v>
      </c>
      <c r="C188" s="171">
        <f>MVSI!C9</f>
        <v>1.5600000000000003</v>
      </c>
      <c r="D188" s="171">
        <f>MVSI!D9</f>
        <v>1.3</v>
      </c>
      <c r="E188" s="171">
        <f>MVSI!E9</f>
        <v>0.9750000000000001</v>
      </c>
      <c r="F188" s="171">
        <f>MVSI!F9</f>
        <v>0.08666666666666667</v>
      </c>
      <c r="G188" s="171">
        <f>MVSI!G9</f>
        <v>0.020967741935483872</v>
      </c>
      <c r="H188" s="172">
        <f>MVSI!H9</f>
        <v>65</v>
      </c>
      <c r="J188" s="14"/>
      <c r="K188" s="15"/>
      <c r="L188" s="15"/>
      <c r="M188" s="15"/>
      <c r="N188" s="15"/>
      <c r="O188" s="15"/>
      <c r="P188" s="44"/>
    </row>
    <row r="189" spans="2:16" ht="12.75" customHeight="1">
      <c r="B189" s="170" t="s">
        <v>15</v>
      </c>
      <c r="C189" s="171">
        <f>MVSI!C10</f>
        <v>4.800000000000001</v>
      </c>
      <c r="D189" s="171">
        <f>MVSI!D10</f>
        <v>4</v>
      </c>
      <c r="E189" s="171">
        <f>MVSI!E10</f>
        <v>3</v>
      </c>
      <c r="F189" s="171">
        <f>MVSI!F10</f>
        <v>0.3076923076923077</v>
      </c>
      <c r="G189" s="171">
        <f>MVSI!G10</f>
        <v>0.06060606060606061</v>
      </c>
      <c r="H189" s="172">
        <f>MVSI!H10</f>
        <v>65</v>
      </c>
      <c r="J189" s="14"/>
      <c r="K189" s="15"/>
      <c r="L189" s="15"/>
      <c r="M189" s="15"/>
      <c r="N189" s="15"/>
      <c r="O189" s="15"/>
      <c r="P189" s="44"/>
    </row>
    <row r="190" spans="2:16" ht="12.75" customHeight="1">
      <c r="B190" s="170" t="s">
        <v>16</v>
      </c>
      <c r="C190" s="171">
        <f>MVSI!C11</f>
        <v>6.6000000000000005</v>
      </c>
      <c r="D190" s="171">
        <f>MVSI!D11</f>
        <v>5.5</v>
      </c>
      <c r="E190" s="171">
        <f>MVSI!E11</f>
        <v>4.125</v>
      </c>
      <c r="F190" s="171">
        <f>MVSI!F11</f>
        <v>0.4230769230769231</v>
      </c>
      <c r="G190" s="171">
        <f>MVSI!G11</f>
        <v>0.07857142857142857</v>
      </c>
      <c r="H190" s="172">
        <f>MVSI!H11</f>
        <v>65</v>
      </c>
      <c r="J190" s="14"/>
      <c r="K190" s="15"/>
      <c r="L190" s="15"/>
      <c r="M190" s="15"/>
      <c r="N190" s="15"/>
      <c r="O190" s="15"/>
      <c r="P190" s="44"/>
    </row>
    <row r="191" spans="2:16" ht="12.75" customHeight="1">
      <c r="B191" s="170" t="s">
        <v>17</v>
      </c>
      <c r="C191" s="171">
        <f>MVSI!C12</f>
        <v>11.160000000000002</v>
      </c>
      <c r="D191" s="171">
        <f>MVSI!D12</f>
        <v>9.3</v>
      </c>
      <c r="E191" s="171">
        <f>MVSI!E12</f>
        <v>6.9750000000000005</v>
      </c>
      <c r="F191" s="171">
        <f>MVSI!F12</f>
        <v>0.6642857142857144</v>
      </c>
      <c r="G191" s="171">
        <f>MVSI!G12</f>
        <v>0.13880597014925375</v>
      </c>
      <c r="H191" s="172">
        <f>MVSI!H12</f>
        <v>65</v>
      </c>
      <c r="J191" s="14"/>
      <c r="K191" s="15"/>
      <c r="L191" s="15"/>
      <c r="M191" s="15"/>
      <c r="N191" s="15"/>
      <c r="O191" s="15"/>
      <c r="P191" s="44"/>
    </row>
    <row r="192" spans="2:16" ht="12.75" customHeight="1">
      <c r="B192" s="170" t="s">
        <v>18</v>
      </c>
      <c r="C192" s="171">
        <f>MVSI!C13</f>
        <v>6.840000000000001</v>
      </c>
      <c r="D192" s="171">
        <f>MVSI!D13</f>
        <v>5.7</v>
      </c>
      <c r="E192" s="171">
        <f>MVSI!E13</f>
        <v>4.275</v>
      </c>
      <c r="F192" s="171">
        <f>MVSI!F13</f>
        <v>0.43846153846153846</v>
      </c>
      <c r="G192" s="171">
        <f>MVSI!G13</f>
        <v>0.0876923076923077</v>
      </c>
      <c r="H192" s="172">
        <f>MVSI!H13</f>
        <v>65</v>
      </c>
      <c r="J192" s="14"/>
      <c r="K192" s="15"/>
      <c r="L192" s="15"/>
      <c r="M192" s="15"/>
      <c r="N192" s="15"/>
      <c r="O192" s="15"/>
      <c r="P192" s="44"/>
    </row>
    <row r="193" spans="2:16" ht="12.75" customHeight="1">
      <c r="B193" s="170" t="s">
        <v>19</v>
      </c>
      <c r="C193" s="171">
        <f>MVSI!C14</f>
        <v>3.9599999999999995</v>
      </c>
      <c r="D193" s="171">
        <f>MVSI!D14</f>
        <v>3.3</v>
      </c>
      <c r="E193" s="171">
        <f>MVSI!E14</f>
        <v>2.4749999999999996</v>
      </c>
      <c r="F193" s="171">
        <f>MVSI!F14</f>
        <v>0.25384615384615383</v>
      </c>
      <c r="G193" s="171">
        <f>MVSI!G14</f>
        <v>0.0515625</v>
      </c>
      <c r="H193" s="172">
        <f>MVSI!H14</f>
        <v>65</v>
      </c>
      <c r="J193" s="14"/>
      <c r="K193" s="15"/>
      <c r="L193" s="15"/>
      <c r="M193" s="15"/>
      <c r="N193" s="15"/>
      <c r="O193" s="15"/>
      <c r="P193" s="44"/>
    </row>
    <row r="194" spans="2:16" ht="12.75" customHeight="1">
      <c r="B194" s="170"/>
      <c r="C194" s="171"/>
      <c r="D194" s="171"/>
      <c r="E194" s="171"/>
      <c r="F194" s="171"/>
      <c r="G194" s="171"/>
      <c r="H194" s="172"/>
      <c r="J194" s="14"/>
      <c r="K194" s="15"/>
      <c r="L194" s="15"/>
      <c r="M194" s="15"/>
      <c r="N194" s="15"/>
      <c r="O194" s="15"/>
      <c r="P194" s="44"/>
    </row>
    <row r="195" spans="2:16" ht="12.75" customHeight="1">
      <c r="B195" s="170" t="s">
        <v>20</v>
      </c>
      <c r="C195" s="171">
        <f>MVSI!C16</f>
        <v>0.8399999999999999</v>
      </c>
      <c r="D195" s="171">
        <f>MVSI!D16</f>
        <v>0.7</v>
      </c>
      <c r="E195" s="171">
        <f>MVSI!E16</f>
        <v>0.5249999999999999</v>
      </c>
      <c r="F195" s="171">
        <f>MVSI!F16</f>
        <v>0.06363636363636363</v>
      </c>
      <c r="G195" s="171">
        <f>MVSI!G16</f>
        <v>0</v>
      </c>
      <c r="H195" s="172">
        <f>MVSI!H16</f>
        <v>65</v>
      </c>
      <c r="J195" s="14"/>
      <c r="K195" s="15"/>
      <c r="L195" s="15"/>
      <c r="M195" s="15"/>
      <c r="N195" s="15"/>
      <c r="O195" s="15"/>
      <c r="P195" s="44"/>
    </row>
    <row r="196" spans="2:16" ht="12.75" customHeight="1">
      <c r="B196" s="170" t="s">
        <v>21</v>
      </c>
      <c r="C196" s="171">
        <f>MVSI!C17</f>
        <v>0</v>
      </c>
      <c r="D196" s="171">
        <f>MVSI!D17</f>
        <v>0</v>
      </c>
      <c r="E196" s="171">
        <f>MVSI!E17</f>
        <v>0</v>
      </c>
      <c r="F196" s="171">
        <f>MVSI!F17</f>
        <v>0</v>
      </c>
      <c r="G196" s="171">
        <f>MVSI!G17</f>
        <v>0</v>
      </c>
      <c r="H196" s="172">
        <f>MVSI!H17</f>
        <v>65</v>
      </c>
      <c r="J196" s="14"/>
      <c r="K196" s="15"/>
      <c r="L196" s="15"/>
      <c r="M196" s="15"/>
      <c r="N196" s="15"/>
      <c r="O196" s="15"/>
      <c r="P196" s="44"/>
    </row>
    <row r="197" spans="2:16" ht="12.75" customHeight="1">
      <c r="B197" s="170" t="s">
        <v>22</v>
      </c>
      <c r="C197" s="171">
        <f>MVSI!C18</f>
        <v>0</v>
      </c>
      <c r="D197" s="171">
        <f>MVSI!D18</f>
        <v>0</v>
      </c>
      <c r="E197" s="171">
        <f>MVSI!E18</f>
        <v>0</v>
      </c>
      <c r="F197" s="171">
        <f>MVSI!F18</f>
        <v>0</v>
      </c>
      <c r="G197" s="171">
        <f>MVSI!G18</f>
        <v>0</v>
      </c>
      <c r="H197" s="172">
        <f>MVSI!H18</f>
        <v>65</v>
      </c>
      <c r="J197" s="14"/>
      <c r="K197" s="15"/>
      <c r="L197" s="15"/>
      <c r="M197" s="15"/>
      <c r="N197" s="15"/>
      <c r="O197" s="15"/>
      <c r="P197" s="44"/>
    </row>
    <row r="198" spans="2:16" ht="12.75" customHeight="1">
      <c r="B198" s="170" t="s">
        <v>11</v>
      </c>
      <c r="C198" s="171">
        <f>MVSI!C19</f>
        <v>0</v>
      </c>
      <c r="D198" s="171">
        <f>MVSI!D19</f>
        <v>0</v>
      </c>
      <c r="E198" s="171">
        <f>MVSI!E19</f>
        <v>0</v>
      </c>
      <c r="F198" s="171">
        <f>MVSI!F19</f>
        <v>0</v>
      </c>
      <c r="G198" s="171">
        <f>MVSI!G19</f>
        <v>0</v>
      </c>
      <c r="H198" s="172">
        <f>MVSI!H19</f>
        <v>65</v>
      </c>
      <c r="J198" s="14"/>
      <c r="K198" s="15"/>
      <c r="L198" s="15"/>
      <c r="M198" s="15"/>
      <c r="N198" s="15"/>
      <c r="O198" s="15"/>
      <c r="P198" s="44"/>
    </row>
    <row r="199" spans="2:16" ht="12.75" customHeight="1">
      <c r="B199" s="170" t="s">
        <v>12</v>
      </c>
      <c r="C199" s="171">
        <f>MVSI!C20</f>
        <v>0</v>
      </c>
      <c r="D199" s="171">
        <f>MVSI!D20</f>
        <v>0</v>
      </c>
      <c r="E199" s="171">
        <f>MVSI!E20</f>
        <v>0</v>
      </c>
      <c r="F199" s="171">
        <f>MVSI!F20</f>
        <v>0</v>
      </c>
      <c r="G199" s="171">
        <f>MVSI!G20</f>
        <v>0</v>
      </c>
      <c r="H199" s="172">
        <f>MVSI!H20</f>
        <v>65</v>
      </c>
      <c r="J199" s="14"/>
      <c r="K199" s="15"/>
      <c r="L199" s="15"/>
      <c r="M199" s="15"/>
      <c r="N199" s="15"/>
      <c r="O199" s="15"/>
      <c r="P199" s="44"/>
    </row>
    <row r="200" spans="2:16" ht="12.75" customHeight="1">
      <c r="B200" s="170" t="s">
        <v>13</v>
      </c>
      <c r="C200" s="171">
        <f>MVSI!C21</f>
        <v>0.24000000000000005</v>
      </c>
      <c r="D200" s="171">
        <f>MVSI!D21</f>
        <v>0.2</v>
      </c>
      <c r="E200" s="171">
        <f>MVSI!E21</f>
        <v>0.15000000000000002</v>
      </c>
      <c r="F200" s="171">
        <f>MVSI!F21</f>
        <v>0.02</v>
      </c>
      <c r="G200" s="171">
        <f>MVSI!G21</f>
        <v>0</v>
      </c>
      <c r="H200" s="172">
        <f>MVSI!H21</f>
        <v>65</v>
      </c>
      <c r="J200" s="14"/>
      <c r="K200" s="15"/>
      <c r="L200" s="15"/>
      <c r="M200" s="15"/>
      <c r="N200" s="15"/>
      <c r="O200" s="15"/>
      <c r="P200" s="44"/>
    </row>
    <row r="201" spans="2:16" ht="12.75" customHeight="1">
      <c r="B201" s="120" t="s">
        <v>23</v>
      </c>
      <c r="C201" s="173">
        <f>SUM(C188:C200)</f>
        <v>36.00000000000001</v>
      </c>
      <c r="D201" s="173">
        <f>SUM(D188:D200)</f>
        <v>30</v>
      </c>
      <c r="E201" s="173">
        <f>SUM(E188:E200)</f>
        <v>22.5</v>
      </c>
      <c r="F201" s="171"/>
      <c r="G201" s="171"/>
      <c r="H201" s="172"/>
      <c r="J201" s="14"/>
      <c r="K201" s="15"/>
      <c r="L201" s="15"/>
      <c r="M201" s="15"/>
      <c r="N201" s="15"/>
      <c r="O201" s="15"/>
      <c r="P201" s="44"/>
    </row>
    <row r="202" spans="1:16" ht="12.75" customHeight="1">
      <c r="A202" s="160"/>
      <c r="B202" s="131"/>
      <c r="C202" s="175"/>
      <c r="D202" s="175"/>
      <c r="E202" s="175"/>
      <c r="F202" s="175"/>
      <c r="G202" s="175"/>
      <c r="H202" s="176"/>
      <c r="J202" s="14"/>
      <c r="K202" s="15"/>
      <c r="L202" s="15"/>
      <c r="M202" s="15"/>
      <c r="N202" s="15"/>
      <c r="O202" s="15"/>
      <c r="P202" s="44"/>
    </row>
    <row r="203" spans="2:16" ht="15.75" customHeight="1">
      <c r="B203" s="144" t="s">
        <v>29</v>
      </c>
      <c r="C203" s="148"/>
      <c r="D203" s="148"/>
      <c r="E203" s="148"/>
      <c r="F203" s="148"/>
      <c r="G203" s="148"/>
      <c r="H203" s="149"/>
      <c r="J203" s="60"/>
      <c r="K203" s="66"/>
      <c r="L203" s="66"/>
      <c r="M203" s="66"/>
      <c r="N203" s="66"/>
      <c r="O203" s="66"/>
      <c r="P203" s="61"/>
    </row>
    <row r="204" spans="2:16" ht="12.75">
      <c r="B204" s="150"/>
      <c r="C204" s="151"/>
      <c r="D204" s="151"/>
      <c r="E204" s="151"/>
      <c r="F204" s="148"/>
      <c r="G204" s="148"/>
      <c r="H204" s="149"/>
      <c r="J204" s="4"/>
      <c r="K204" s="5"/>
      <c r="L204" s="5"/>
      <c r="M204" s="5"/>
      <c r="N204" s="66"/>
      <c r="O204" s="66"/>
      <c r="P204" s="61"/>
    </row>
    <row r="205" spans="2:16" ht="25.5">
      <c r="B205" s="290" t="s">
        <v>0</v>
      </c>
      <c r="C205" s="291" t="s">
        <v>1</v>
      </c>
      <c r="D205" s="291"/>
      <c r="E205" s="291"/>
      <c r="F205" s="291" t="s">
        <v>2</v>
      </c>
      <c r="G205" s="291"/>
      <c r="H205" s="17" t="s">
        <v>3</v>
      </c>
      <c r="J205" s="74"/>
      <c r="K205" s="75"/>
      <c r="L205" s="75"/>
      <c r="M205" s="75"/>
      <c r="N205" s="75"/>
      <c r="O205" s="75"/>
      <c r="P205" s="67"/>
    </row>
    <row r="206" spans="2:16" ht="12.75" customHeight="1">
      <c r="B206" s="290"/>
      <c r="C206" s="299" t="s">
        <v>4</v>
      </c>
      <c r="D206" s="300"/>
      <c r="E206" s="301"/>
      <c r="F206" s="299" t="s">
        <v>5</v>
      </c>
      <c r="G206" s="300"/>
      <c r="H206" s="323" t="s">
        <v>6</v>
      </c>
      <c r="J206" s="74"/>
      <c r="K206" s="76"/>
      <c r="L206" s="76"/>
      <c r="M206" s="76"/>
      <c r="N206" s="76"/>
      <c r="O206" s="76"/>
      <c r="P206" s="77"/>
    </row>
    <row r="207" spans="2:16" ht="12.75">
      <c r="B207" s="290"/>
      <c r="C207" s="132" t="s">
        <v>7</v>
      </c>
      <c r="D207" s="132" t="s">
        <v>8</v>
      </c>
      <c r="E207" s="132" t="s">
        <v>9</v>
      </c>
      <c r="F207" s="132" t="s">
        <v>10</v>
      </c>
      <c r="G207" s="137" t="s">
        <v>9</v>
      </c>
      <c r="H207" s="324"/>
      <c r="J207" s="74"/>
      <c r="K207" s="68"/>
      <c r="L207" s="68"/>
      <c r="M207" s="68"/>
      <c r="N207" s="68"/>
      <c r="O207" s="69"/>
      <c r="P207" s="77"/>
    </row>
    <row r="208" spans="2:16" ht="12.75">
      <c r="B208" s="138" t="s">
        <v>14</v>
      </c>
      <c r="C208" s="139">
        <f>Turisztika!C50</f>
        <v>33.6</v>
      </c>
      <c r="D208" s="139">
        <f>Turisztika!D50</f>
        <v>28</v>
      </c>
      <c r="E208" s="139">
        <f>Turisztika!E50</f>
        <v>21</v>
      </c>
      <c r="F208" s="139">
        <f>Turisztika!F50</f>
        <v>2.130654761904762</v>
      </c>
      <c r="G208" s="139">
        <f>Turisztika!G50</f>
        <v>0.3345535714285714</v>
      </c>
      <c r="H208" s="143">
        <f>Turisztika!H50</f>
        <v>169</v>
      </c>
      <c r="J208" s="61"/>
      <c r="K208" s="15"/>
      <c r="L208" s="15"/>
      <c r="M208" s="15"/>
      <c r="N208" s="15"/>
      <c r="O208" s="15"/>
      <c r="P208" s="15"/>
    </row>
    <row r="209" spans="2:16" ht="12.75">
      <c r="B209" s="138" t="s">
        <v>15</v>
      </c>
      <c r="C209" s="139">
        <f>Turisztika!C51</f>
        <v>48</v>
      </c>
      <c r="D209" s="139">
        <f>Turisztika!D51</f>
        <v>40</v>
      </c>
      <c r="E209" s="139">
        <f>Turisztika!E51</f>
        <v>30</v>
      </c>
      <c r="F209" s="139">
        <f>Turisztika!F51</f>
        <v>2.29296875</v>
      </c>
      <c r="G209" s="139">
        <f>Turisztika!G51</f>
        <v>0.45225</v>
      </c>
      <c r="H209" s="143">
        <f>Turisztika!H51</f>
        <v>169</v>
      </c>
      <c r="J209" s="61"/>
      <c r="K209" s="15"/>
      <c r="L209" s="15"/>
      <c r="M209" s="15"/>
      <c r="N209" s="15"/>
      <c r="O209" s="15"/>
      <c r="P209" s="15"/>
    </row>
    <row r="210" spans="2:16" ht="12.75">
      <c r="B210" s="138" t="s">
        <v>16</v>
      </c>
      <c r="C210" s="139">
        <f>Turisztika!C52</f>
        <v>53.400000000000006</v>
      </c>
      <c r="D210" s="139">
        <f>Turisztika!D52</f>
        <v>44.5</v>
      </c>
      <c r="E210" s="139">
        <f>Turisztika!E52</f>
        <v>33.375</v>
      </c>
      <c r="F210" s="139">
        <f>Turisztika!F52</f>
        <v>2.8854166666666665</v>
      </c>
      <c r="G210" s="139">
        <f>Turisztika!G52</f>
        <v>0.5561148648648648</v>
      </c>
      <c r="H210" s="143">
        <f>Turisztika!H52</f>
        <v>169</v>
      </c>
      <c r="J210" s="61"/>
      <c r="K210" s="15"/>
      <c r="L210" s="15"/>
      <c r="M210" s="15"/>
      <c r="N210" s="15"/>
      <c r="O210" s="15"/>
      <c r="P210" s="15"/>
    </row>
    <row r="211" spans="2:16" ht="12.75">
      <c r="B211" s="138" t="s">
        <v>17</v>
      </c>
      <c r="C211" s="139">
        <f>Turisztika!C53</f>
        <v>60</v>
      </c>
      <c r="D211" s="139">
        <f>Turisztika!D53</f>
        <v>50</v>
      </c>
      <c r="E211" s="139">
        <f>Turisztika!E53</f>
        <v>37.5</v>
      </c>
      <c r="F211" s="139">
        <f>Turisztika!F53</f>
        <v>2.776041666666666</v>
      </c>
      <c r="G211" s="139">
        <f>Turisztika!G53</f>
        <v>0.5625</v>
      </c>
      <c r="H211" s="143">
        <f>Turisztika!H53</f>
        <v>169</v>
      </c>
      <c r="J211" s="61"/>
      <c r="K211" s="15"/>
      <c r="L211" s="15"/>
      <c r="M211" s="15"/>
      <c r="N211" s="15"/>
      <c r="O211" s="15"/>
      <c r="P211" s="15"/>
    </row>
    <row r="212" spans="2:16" ht="12.75">
      <c r="B212" s="138" t="s">
        <v>18</v>
      </c>
      <c r="C212" s="139">
        <f>Turisztika!C54</f>
        <v>39.6</v>
      </c>
      <c r="D212" s="139">
        <f>Turisztika!D54</f>
        <v>33</v>
      </c>
      <c r="E212" s="139">
        <f>Turisztika!E54</f>
        <v>24.75</v>
      </c>
      <c r="F212" s="139">
        <f>Turisztika!F54</f>
        <v>2.6328125</v>
      </c>
      <c r="G212" s="139">
        <f>Turisztika!G54</f>
        <v>0.5238970588235294</v>
      </c>
      <c r="H212" s="143">
        <f>Turisztika!H54</f>
        <v>169</v>
      </c>
      <c r="J212" s="61"/>
      <c r="K212" s="15"/>
      <c r="L212" s="15"/>
      <c r="M212" s="15"/>
      <c r="N212" s="15"/>
      <c r="O212" s="15"/>
      <c r="P212" s="15"/>
    </row>
    <row r="213" spans="2:16" ht="12.75">
      <c r="B213" s="138" t="s">
        <v>19</v>
      </c>
      <c r="C213" s="139">
        <f>Turisztika!C55</f>
        <v>48</v>
      </c>
      <c r="D213" s="139">
        <f>Turisztika!D55</f>
        <v>40</v>
      </c>
      <c r="E213" s="139">
        <f>Turisztika!E55</f>
        <v>30</v>
      </c>
      <c r="F213" s="139">
        <f>Turisztika!F55</f>
        <v>2.130654761904762</v>
      </c>
      <c r="G213" s="139">
        <f>Turisztika!G55</f>
        <v>0.4264655172413793</v>
      </c>
      <c r="H213" s="143">
        <f>Turisztika!H55</f>
        <v>169</v>
      </c>
      <c r="J213" s="61"/>
      <c r="K213" s="15"/>
      <c r="L213" s="15"/>
      <c r="M213" s="15"/>
      <c r="N213" s="15"/>
      <c r="O213" s="15"/>
      <c r="P213" s="15"/>
    </row>
    <row r="214" spans="2:16" ht="12.75">
      <c r="B214" s="138"/>
      <c r="C214" s="139"/>
      <c r="D214" s="139"/>
      <c r="E214" s="139"/>
      <c r="F214" s="139"/>
      <c r="G214" s="139"/>
      <c r="H214" s="143"/>
      <c r="J214" s="61"/>
      <c r="K214" s="15"/>
      <c r="L214" s="15"/>
      <c r="M214" s="15"/>
      <c r="N214" s="15"/>
      <c r="O214" s="15"/>
      <c r="P214" s="15"/>
    </row>
    <row r="215" spans="2:16" ht="12.75">
      <c r="B215" s="138" t="s">
        <v>20</v>
      </c>
      <c r="C215" s="139">
        <f>Turisztika!C57</f>
        <v>26.400000000000002</v>
      </c>
      <c r="D215" s="139">
        <f>Turisztika!D57</f>
        <v>22</v>
      </c>
      <c r="E215" s="139">
        <f>Turisztika!E57</f>
        <v>16.5</v>
      </c>
      <c r="F215" s="139">
        <f>Turisztika!F57</f>
        <v>1.5</v>
      </c>
      <c r="G215" s="139">
        <f>Turisztika!G57</f>
        <v>0.3</v>
      </c>
      <c r="H215" s="143">
        <f>Turisztika!H57</f>
        <v>169</v>
      </c>
      <c r="J215" s="61"/>
      <c r="K215" s="15"/>
      <c r="L215" s="15"/>
      <c r="M215" s="15"/>
      <c r="N215" s="15"/>
      <c r="O215" s="15"/>
      <c r="P215" s="15"/>
    </row>
    <row r="216" spans="2:16" ht="12.75">
      <c r="B216" s="138" t="s">
        <v>21</v>
      </c>
      <c r="C216" s="139">
        <f>Turisztika!C58</f>
        <v>28.8</v>
      </c>
      <c r="D216" s="139">
        <f>Turisztika!D58</f>
        <v>24</v>
      </c>
      <c r="E216" s="139">
        <f>Turisztika!E58</f>
        <v>18</v>
      </c>
      <c r="F216" s="139">
        <f>Turisztika!F58</f>
        <v>1.5</v>
      </c>
      <c r="G216" s="139">
        <f>Turisztika!G58</f>
        <v>0.3</v>
      </c>
      <c r="H216" s="143">
        <f>Turisztika!H58</f>
        <v>169</v>
      </c>
      <c r="J216" s="61"/>
      <c r="K216" s="15"/>
      <c r="L216" s="15"/>
      <c r="M216" s="15"/>
      <c r="N216" s="15"/>
      <c r="O216" s="15"/>
      <c r="P216" s="15"/>
    </row>
    <row r="217" spans="2:16" ht="12.75">
      <c r="B217" s="138" t="s">
        <v>22</v>
      </c>
      <c r="C217" s="139">
        <f>Turisztika!C59</f>
        <v>25.200000000000003</v>
      </c>
      <c r="D217" s="139">
        <f>Turisztika!D59</f>
        <v>21</v>
      </c>
      <c r="E217" s="139">
        <f>Turisztika!E59</f>
        <v>15.75</v>
      </c>
      <c r="F217" s="139">
        <f>Turisztika!F59</f>
        <v>1.5</v>
      </c>
      <c r="G217" s="139">
        <f>Turisztika!G59</f>
        <v>0.3</v>
      </c>
      <c r="H217" s="143">
        <f>Turisztika!H59</f>
        <v>169</v>
      </c>
      <c r="J217" s="61"/>
      <c r="K217" s="15"/>
      <c r="L217" s="15"/>
      <c r="M217" s="15"/>
      <c r="N217" s="15"/>
      <c r="O217" s="15"/>
      <c r="P217" s="15"/>
    </row>
    <row r="218" spans="2:16" ht="12.75">
      <c r="B218" s="138" t="s">
        <v>11</v>
      </c>
      <c r="C218" s="139">
        <f>Turisztika!C60</f>
        <v>22.8</v>
      </c>
      <c r="D218" s="139">
        <f>Turisztika!D60</f>
        <v>19</v>
      </c>
      <c r="E218" s="139">
        <f>Turisztika!E60</f>
        <v>14.25</v>
      </c>
      <c r="F218" s="139">
        <f>Turisztika!F60</f>
        <v>1.5</v>
      </c>
      <c r="G218" s="139">
        <f>Turisztika!G60</f>
        <v>0.3</v>
      </c>
      <c r="H218" s="143">
        <f>Turisztika!H60</f>
        <v>169</v>
      </c>
      <c r="J218" s="61"/>
      <c r="K218" s="15"/>
      <c r="L218" s="15"/>
      <c r="M218" s="15"/>
      <c r="N218" s="15"/>
      <c r="O218" s="15"/>
      <c r="P218" s="15"/>
    </row>
    <row r="219" spans="2:16" ht="12.75">
      <c r="B219" s="138" t="s">
        <v>12</v>
      </c>
      <c r="C219" s="139">
        <f>Turisztika!C61</f>
        <v>24</v>
      </c>
      <c r="D219" s="139">
        <f>Turisztika!D61</f>
        <v>20</v>
      </c>
      <c r="E219" s="139">
        <f>Turisztika!E61</f>
        <v>15</v>
      </c>
      <c r="F219" s="139">
        <f>Turisztika!F61</f>
        <v>1.5</v>
      </c>
      <c r="G219" s="139">
        <f>Turisztika!G61</f>
        <v>0.3</v>
      </c>
      <c r="H219" s="143">
        <f>Turisztika!H61</f>
        <v>169</v>
      </c>
      <c r="J219" s="61"/>
      <c r="K219" s="15"/>
      <c r="L219" s="15"/>
      <c r="M219" s="15"/>
      <c r="N219" s="15"/>
      <c r="O219" s="15"/>
      <c r="P219" s="15"/>
    </row>
    <row r="220" spans="2:16" ht="12.75">
      <c r="B220" s="138" t="s">
        <v>13</v>
      </c>
      <c r="C220" s="139">
        <f>Turisztika!C62</f>
        <v>19.200000000000003</v>
      </c>
      <c r="D220" s="139">
        <f>Turisztika!D62</f>
        <v>16</v>
      </c>
      <c r="E220" s="139">
        <f>Turisztika!E62</f>
        <v>12</v>
      </c>
      <c r="F220" s="139">
        <f>Turisztika!F62</f>
        <v>1.5</v>
      </c>
      <c r="G220" s="139">
        <f>Turisztika!G62</f>
        <v>0.3</v>
      </c>
      <c r="H220" s="143">
        <f>Turisztika!H62</f>
        <v>169</v>
      </c>
      <c r="J220" s="61"/>
      <c r="K220" s="15"/>
      <c r="L220" s="15"/>
      <c r="M220" s="15"/>
      <c r="N220" s="15"/>
      <c r="O220" s="15"/>
      <c r="P220" s="15"/>
    </row>
    <row r="221" spans="2:16" ht="12.75">
      <c r="B221" s="120" t="s">
        <v>23</v>
      </c>
      <c r="C221" s="140">
        <f>SUM(C208:C220)</f>
        <v>429</v>
      </c>
      <c r="D221" s="140">
        <f>SUM(D208:D220)</f>
        <v>357.5</v>
      </c>
      <c r="E221" s="140">
        <f>SUM(E208:E220)</f>
        <v>268.125</v>
      </c>
      <c r="F221" s="139"/>
      <c r="G221" s="139"/>
      <c r="H221" s="139"/>
      <c r="J221" s="14"/>
      <c r="K221" s="15"/>
      <c r="L221" s="15"/>
      <c r="M221" s="15"/>
      <c r="N221" s="25"/>
      <c r="O221" s="25"/>
      <c r="P221" s="27"/>
    </row>
    <row r="222" spans="2:16" ht="12.75">
      <c r="B222" s="159"/>
      <c r="C222" s="229"/>
      <c r="D222" s="229"/>
      <c r="E222" s="229"/>
      <c r="F222" s="159"/>
      <c r="G222" s="159"/>
      <c r="H222" s="159"/>
      <c r="J222" s="56"/>
      <c r="K222" s="56"/>
      <c r="L222" s="56"/>
      <c r="M222" s="56"/>
      <c r="N222" s="56"/>
      <c r="O222" s="56"/>
      <c r="P222" s="56"/>
    </row>
    <row r="223" spans="2:16" ht="15.75" customHeight="1">
      <c r="B223" s="144" t="s">
        <v>30</v>
      </c>
      <c r="C223" s="148"/>
      <c r="D223" s="148"/>
      <c r="E223" s="148"/>
      <c r="F223" s="148"/>
      <c r="G223" s="148"/>
      <c r="H223" s="149"/>
      <c r="J223" s="60"/>
      <c r="K223" s="66"/>
      <c r="L223" s="66"/>
      <c r="M223" s="66"/>
      <c r="N223" s="66"/>
      <c r="O223" s="66"/>
      <c r="P223" s="61"/>
    </row>
    <row r="224" spans="2:16" ht="12.75">
      <c r="B224" s="150"/>
      <c r="C224" s="151"/>
      <c r="D224" s="151"/>
      <c r="E224" s="151"/>
      <c r="F224" s="148"/>
      <c r="G224" s="148"/>
      <c r="H224" s="149"/>
      <c r="J224" s="4"/>
      <c r="K224" s="5"/>
      <c r="L224" s="5"/>
      <c r="M224" s="5"/>
      <c r="N224" s="66"/>
      <c r="O224" s="66"/>
      <c r="P224" s="61"/>
    </row>
    <row r="225" spans="2:16" ht="25.5">
      <c r="B225" s="290" t="s">
        <v>0</v>
      </c>
      <c r="C225" s="291" t="s">
        <v>1</v>
      </c>
      <c r="D225" s="291"/>
      <c r="E225" s="291"/>
      <c r="F225" s="291" t="s">
        <v>2</v>
      </c>
      <c r="G225" s="291"/>
      <c r="H225" s="17" t="s">
        <v>3</v>
      </c>
      <c r="J225" s="74"/>
      <c r="K225" s="75"/>
      <c r="L225" s="75"/>
      <c r="M225" s="75"/>
      <c r="N225" s="75"/>
      <c r="O225" s="75"/>
      <c r="P225" s="67"/>
    </row>
    <row r="226" spans="2:16" ht="12.75" customHeight="1">
      <c r="B226" s="290"/>
      <c r="C226" s="299" t="s">
        <v>4</v>
      </c>
      <c r="D226" s="300"/>
      <c r="E226" s="301"/>
      <c r="F226" s="299" t="s">
        <v>5</v>
      </c>
      <c r="G226" s="300"/>
      <c r="H226" s="323" t="s">
        <v>6</v>
      </c>
      <c r="J226" s="74"/>
      <c r="K226" s="76"/>
      <c r="L226" s="76"/>
      <c r="M226" s="76"/>
      <c r="N226" s="76"/>
      <c r="O226" s="76"/>
      <c r="P226" s="77"/>
    </row>
    <row r="227" spans="2:16" ht="12.75">
      <c r="B227" s="290"/>
      <c r="C227" s="132" t="s">
        <v>7</v>
      </c>
      <c r="D227" s="132" t="s">
        <v>8</v>
      </c>
      <c r="E227" s="132" t="s">
        <v>9</v>
      </c>
      <c r="F227" s="132" t="s">
        <v>10</v>
      </c>
      <c r="G227" s="137" t="s">
        <v>9</v>
      </c>
      <c r="H227" s="324"/>
      <c r="J227" s="74"/>
      <c r="K227" s="68"/>
      <c r="L227" s="68"/>
      <c r="M227" s="68"/>
      <c r="N227" s="68"/>
      <c r="O227" s="69"/>
      <c r="P227" s="77"/>
    </row>
    <row r="228" spans="2:16" ht="12.75">
      <c r="B228" s="138" t="s">
        <v>14</v>
      </c>
      <c r="C228" s="139">
        <f>Városgazda!C9</f>
        <v>2.5200000000000005</v>
      </c>
      <c r="D228" s="139">
        <f>Városgazda!D9</f>
        <v>2.1</v>
      </c>
      <c r="E228" s="139">
        <f>Városgazda!E9</f>
        <v>1.5750000000000002</v>
      </c>
      <c r="F228" s="139">
        <f>Városgazda!F9</f>
        <v>0.08980044345898</v>
      </c>
      <c r="G228" s="139">
        <f>Városgazda!G9</f>
        <v>0.021167247386759576</v>
      </c>
      <c r="H228" s="143">
        <f>Városgazda!H9</f>
        <v>25</v>
      </c>
      <c r="J228" s="61"/>
      <c r="K228" s="15"/>
      <c r="L228" s="15"/>
      <c r="M228" s="15"/>
      <c r="N228" s="15"/>
      <c r="O228" s="15"/>
      <c r="P228" s="44"/>
    </row>
    <row r="229" spans="2:16" ht="12.75">
      <c r="B229" s="138" t="s">
        <v>15</v>
      </c>
      <c r="C229" s="139">
        <f>Városgazda!C10</f>
        <v>3.156</v>
      </c>
      <c r="D229" s="139">
        <f>Városgazda!D10</f>
        <v>2.63</v>
      </c>
      <c r="E229" s="139">
        <f>Városgazda!E10</f>
        <v>1.9725</v>
      </c>
      <c r="F229" s="139">
        <f>Városgazda!F10</f>
        <v>0.2057926829268292</v>
      </c>
      <c r="G229" s="139">
        <f>Városgazda!G10</f>
        <v>0.03951219512195121</v>
      </c>
      <c r="H229" s="143">
        <f>Városgazda!H10</f>
        <v>25</v>
      </c>
      <c r="J229" s="61"/>
      <c r="K229" s="15"/>
      <c r="L229" s="15"/>
      <c r="M229" s="15"/>
      <c r="N229" s="15"/>
      <c r="O229" s="15"/>
      <c r="P229" s="44"/>
    </row>
    <row r="230" spans="2:16" ht="12.75">
      <c r="B230" s="138" t="s">
        <v>16</v>
      </c>
      <c r="C230" s="139">
        <f>Városgazda!C11</f>
        <v>4.584</v>
      </c>
      <c r="D230" s="139">
        <f>Városgazda!D11</f>
        <v>3.82</v>
      </c>
      <c r="E230" s="139">
        <f>Városgazda!E11</f>
        <v>2.8649999999999998</v>
      </c>
      <c r="F230" s="139">
        <f>Városgazda!F11</f>
        <v>0.2471116816431322</v>
      </c>
      <c r="G230" s="139">
        <f>Városgazda!G11</f>
        <v>0.04568226763348715</v>
      </c>
      <c r="H230" s="143">
        <f>Városgazda!H11</f>
        <v>25</v>
      </c>
      <c r="J230" s="61"/>
      <c r="K230" s="15"/>
      <c r="L230" s="15"/>
      <c r="M230" s="15"/>
      <c r="N230" s="15"/>
      <c r="O230" s="15"/>
      <c r="P230" s="44"/>
    </row>
    <row r="231" spans="2:16" ht="12.75">
      <c r="B231" s="138" t="s">
        <v>17</v>
      </c>
      <c r="C231" s="139">
        <f>Városgazda!C12</f>
        <v>4.392</v>
      </c>
      <c r="D231" s="139">
        <f>Városgazda!D12</f>
        <v>3.66</v>
      </c>
      <c r="E231" s="139">
        <f>Városgazda!E12</f>
        <v>2.745</v>
      </c>
      <c r="F231" s="139">
        <f>Városgazda!F12</f>
        <v>0.26676829268292673</v>
      </c>
      <c r="G231" s="139">
        <f>Városgazda!G12</f>
        <v>0.0548780487804878</v>
      </c>
      <c r="H231" s="143">
        <f>Városgazda!H12</f>
        <v>25</v>
      </c>
      <c r="J231" s="61"/>
      <c r="K231" s="15"/>
      <c r="L231" s="15"/>
      <c r="M231" s="15"/>
      <c r="N231" s="15"/>
      <c r="O231" s="15"/>
      <c r="P231" s="44"/>
    </row>
    <row r="232" spans="2:16" ht="12.75">
      <c r="B232" s="138" t="s">
        <v>18</v>
      </c>
      <c r="C232" s="139">
        <f>Városgazda!C13</f>
        <v>3.78</v>
      </c>
      <c r="D232" s="139">
        <f>Városgazda!D13</f>
        <v>3.15</v>
      </c>
      <c r="E232" s="139">
        <f>Városgazda!E13</f>
        <v>2.3625</v>
      </c>
      <c r="F232" s="139">
        <f>Városgazda!F13</f>
        <v>0.24580792682926822</v>
      </c>
      <c r="G232" s="139">
        <f>Városgazda!G13</f>
        <v>0.048583213773314204</v>
      </c>
      <c r="H232" s="143">
        <f>Városgazda!H13</f>
        <v>25</v>
      </c>
      <c r="J232" s="61"/>
      <c r="K232" s="15"/>
      <c r="L232" s="15"/>
      <c r="M232" s="15"/>
      <c r="N232" s="15"/>
      <c r="O232" s="15"/>
      <c r="P232" s="44"/>
    </row>
    <row r="233" spans="2:16" ht="12.75">
      <c r="B233" s="138" t="s">
        <v>19</v>
      </c>
      <c r="C233" s="139">
        <f>Városgazda!C14</f>
        <v>3.168</v>
      </c>
      <c r="D233" s="139">
        <f>Városgazda!D14</f>
        <v>2.64</v>
      </c>
      <c r="E233" s="139">
        <f>Városgazda!E14</f>
        <v>1.98</v>
      </c>
      <c r="F233" s="139">
        <f>Városgazda!F14</f>
        <v>0.20383275261324035</v>
      </c>
      <c r="G233" s="139">
        <f>Városgazda!G14</f>
        <v>0.040874684608915045</v>
      </c>
      <c r="H233" s="143">
        <f>Városgazda!H14</f>
        <v>25</v>
      </c>
      <c r="J233" s="61"/>
      <c r="K233" s="15"/>
      <c r="L233" s="15"/>
      <c r="M233" s="15"/>
      <c r="N233" s="15"/>
      <c r="O233" s="15"/>
      <c r="P233" s="44"/>
    </row>
    <row r="234" spans="2:16" ht="12.75">
      <c r="B234" s="138"/>
      <c r="C234" s="139"/>
      <c r="D234" s="139"/>
      <c r="E234" s="139"/>
      <c r="F234" s="139"/>
      <c r="G234" s="139"/>
      <c r="H234" s="143"/>
      <c r="J234" s="61"/>
      <c r="K234" s="15"/>
      <c r="L234" s="15"/>
      <c r="M234" s="15"/>
      <c r="N234" s="15"/>
      <c r="O234" s="15"/>
      <c r="P234" s="44"/>
    </row>
    <row r="235" spans="2:16" ht="12.75">
      <c r="B235" s="138" t="s">
        <v>20</v>
      </c>
      <c r="C235" s="139">
        <f>Városgazda!C16</f>
        <v>0.876</v>
      </c>
      <c r="D235" s="139">
        <f>Városgazda!D16</f>
        <v>0.73</v>
      </c>
      <c r="E235" s="139">
        <f>Városgazda!E16</f>
        <v>0.5475</v>
      </c>
      <c r="F235" s="139">
        <f>Városgazda!F16</f>
        <v>0.06402439024390243</v>
      </c>
      <c r="G235" s="139">
        <f>Városgazda!G16</f>
        <v>0</v>
      </c>
      <c r="H235" s="143">
        <f>Városgazda!H16</f>
        <v>25</v>
      </c>
      <c r="J235" s="61"/>
      <c r="K235" s="15"/>
      <c r="L235" s="15"/>
      <c r="M235" s="15"/>
      <c r="N235" s="15"/>
      <c r="O235" s="15"/>
      <c r="P235" s="44"/>
    </row>
    <row r="236" spans="2:16" ht="12.75">
      <c r="B236" s="138" t="s">
        <v>21</v>
      </c>
      <c r="C236" s="139">
        <f>Városgazda!C17</f>
        <v>0.744</v>
      </c>
      <c r="D236" s="139">
        <f>Városgazda!D17</f>
        <v>0.62</v>
      </c>
      <c r="E236" s="139">
        <f>Városgazda!E17</f>
        <v>0.46499999999999997</v>
      </c>
      <c r="F236" s="139">
        <f>Városgazda!F17</f>
        <v>0.0419512195121951</v>
      </c>
      <c r="G236" s="139">
        <f>Városgazda!G17</f>
        <v>0</v>
      </c>
      <c r="H236" s="143">
        <f>Városgazda!H17</f>
        <v>25</v>
      </c>
      <c r="J236" s="61"/>
      <c r="K236" s="15"/>
      <c r="L236" s="15"/>
      <c r="M236" s="15"/>
      <c r="N236" s="15"/>
      <c r="O236" s="15"/>
      <c r="P236" s="44"/>
    </row>
    <row r="237" spans="2:16" ht="12.75">
      <c r="B237" s="138" t="s">
        <v>22</v>
      </c>
      <c r="C237" s="139">
        <f>Városgazda!C18</f>
        <v>0.18</v>
      </c>
      <c r="D237" s="139">
        <f>Városgazda!D18</f>
        <v>0.15</v>
      </c>
      <c r="E237" s="139">
        <f>Városgazda!E18</f>
        <v>0.11249999999999999</v>
      </c>
      <c r="F237" s="139">
        <f>Városgazda!F18</f>
        <v>0.013719512195121946</v>
      </c>
      <c r="G237" s="139">
        <f>Városgazda!G18</f>
        <v>0</v>
      </c>
      <c r="H237" s="143">
        <f>Városgazda!H18</f>
        <v>25</v>
      </c>
      <c r="J237" s="61"/>
      <c r="K237" s="15"/>
      <c r="L237" s="15"/>
      <c r="M237" s="15"/>
      <c r="N237" s="15"/>
      <c r="O237" s="15"/>
      <c r="P237" s="44"/>
    </row>
    <row r="238" spans="2:16" ht="12.75">
      <c r="B238" s="138" t="s">
        <v>11</v>
      </c>
      <c r="C238" s="139">
        <f>Városgazda!C19</f>
        <v>0.18</v>
      </c>
      <c r="D238" s="139">
        <f>Városgazda!D19</f>
        <v>0.15</v>
      </c>
      <c r="E238" s="139">
        <f>Városgazda!E19</f>
        <v>0.11249999999999999</v>
      </c>
      <c r="F238" s="139">
        <f>Városgazda!F19</f>
        <v>0.013719512195121946</v>
      </c>
      <c r="G238" s="139">
        <f>Városgazda!G19</f>
        <v>0</v>
      </c>
      <c r="H238" s="143">
        <f>Városgazda!H19</f>
        <v>25</v>
      </c>
      <c r="J238" s="61"/>
      <c r="K238" s="15"/>
      <c r="L238" s="15"/>
      <c r="M238" s="15"/>
      <c r="N238" s="15"/>
      <c r="O238" s="15"/>
      <c r="P238" s="44"/>
    </row>
    <row r="239" spans="2:16" ht="12.75">
      <c r="B239" s="138" t="s">
        <v>12</v>
      </c>
      <c r="C239" s="139">
        <f>Városgazda!C20</f>
        <v>0.18</v>
      </c>
      <c r="D239" s="139">
        <f>Városgazda!D20</f>
        <v>0.15</v>
      </c>
      <c r="E239" s="139">
        <f>Városgazda!E20</f>
        <v>0.11249999999999999</v>
      </c>
      <c r="F239" s="139">
        <f>Városgazda!F20</f>
        <v>0.013719512195121946</v>
      </c>
      <c r="G239" s="139">
        <f>Városgazda!G20</f>
        <v>0</v>
      </c>
      <c r="H239" s="143">
        <f>Városgazda!H20</f>
        <v>25</v>
      </c>
      <c r="J239" s="61"/>
      <c r="K239" s="15"/>
      <c r="L239" s="15"/>
      <c r="M239" s="15"/>
      <c r="N239" s="15"/>
      <c r="O239" s="15"/>
      <c r="P239" s="44"/>
    </row>
    <row r="240" spans="2:16" ht="12.75">
      <c r="B240" s="138" t="s">
        <v>13</v>
      </c>
      <c r="C240" s="139">
        <f>Városgazda!C21</f>
        <v>0.24000000000000005</v>
      </c>
      <c r="D240" s="139">
        <f>Városgazda!D21</f>
        <v>0.2</v>
      </c>
      <c r="E240" s="139">
        <f>Városgazda!E21</f>
        <v>0.15000000000000002</v>
      </c>
      <c r="F240" s="139">
        <f>Városgazda!F21</f>
        <v>0.021951219512195114</v>
      </c>
      <c r="G240" s="139">
        <f>Városgazda!G21</f>
        <v>0</v>
      </c>
      <c r="H240" s="143">
        <f>Városgazda!H21</f>
        <v>25</v>
      </c>
      <c r="J240" s="61"/>
      <c r="K240" s="15"/>
      <c r="L240" s="15"/>
      <c r="M240" s="15"/>
      <c r="N240" s="15"/>
      <c r="O240" s="15"/>
      <c r="P240" s="44"/>
    </row>
    <row r="241" spans="2:16" ht="12.75">
      <c r="B241" s="120" t="s">
        <v>23</v>
      </c>
      <c r="C241" s="140">
        <f>SUM(C228:C240)</f>
        <v>24</v>
      </c>
      <c r="D241" s="140">
        <f>SUM(D228:D240)</f>
        <v>19.999999999999996</v>
      </c>
      <c r="E241" s="140">
        <f>SUM(E228:E240)</f>
        <v>15.000000000000002</v>
      </c>
      <c r="F241" s="141"/>
      <c r="G241" s="141"/>
      <c r="H241" s="142"/>
      <c r="J241" s="14"/>
      <c r="K241" s="15"/>
      <c r="L241" s="15"/>
      <c r="M241" s="15"/>
      <c r="N241" s="25"/>
      <c r="O241" s="25"/>
      <c r="P241" s="27"/>
    </row>
    <row r="242" spans="1:16" ht="12.75">
      <c r="A242" s="160"/>
      <c r="B242" s="230"/>
      <c r="C242" s="230"/>
      <c r="D242" s="230"/>
      <c r="E242" s="230"/>
      <c r="F242" s="230"/>
      <c r="G242" s="230"/>
      <c r="H242" s="230"/>
      <c r="J242" s="56"/>
      <c r="K242" s="56"/>
      <c r="L242" s="56"/>
      <c r="M242" s="56"/>
      <c r="N242" s="56"/>
      <c r="O242" s="56"/>
      <c r="P242" s="56"/>
    </row>
    <row r="243" spans="2:16" ht="15.75" customHeight="1">
      <c r="B243" s="144" t="s">
        <v>31</v>
      </c>
      <c r="C243" s="148"/>
      <c r="D243" s="148"/>
      <c r="E243" s="148"/>
      <c r="F243" s="148"/>
      <c r="G243" s="148"/>
      <c r="H243" s="149"/>
      <c r="J243" s="60"/>
      <c r="K243" s="56"/>
      <c r="L243" s="56"/>
      <c r="M243" s="56"/>
      <c r="N243" s="56"/>
      <c r="O243" s="56"/>
      <c r="P243" s="56"/>
    </row>
    <row r="244" spans="2:16" ht="12.75">
      <c r="B244" s="150"/>
      <c r="C244" s="151"/>
      <c r="D244" s="151"/>
      <c r="E244" s="151"/>
      <c r="F244" s="148"/>
      <c r="G244" s="148"/>
      <c r="H244" s="149"/>
      <c r="J244" s="56"/>
      <c r="K244" s="56"/>
      <c r="L244" s="56"/>
      <c r="M244" s="56"/>
      <c r="N244" s="56"/>
      <c r="O244" s="56"/>
      <c r="P244" s="56"/>
    </row>
    <row r="245" spans="2:16" ht="25.5">
      <c r="B245" s="290" t="s">
        <v>0</v>
      </c>
      <c r="C245" s="291" t="s">
        <v>1</v>
      </c>
      <c r="D245" s="291"/>
      <c r="E245" s="291"/>
      <c r="F245" s="291" t="s">
        <v>2</v>
      </c>
      <c r="G245" s="291"/>
      <c r="H245" s="17" t="s">
        <v>3</v>
      </c>
      <c r="J245" s="74"/>
      <c r="K245" s="75"/>
      <c r="L245" s="75"/>
      <c r="M245" s="75"/>
      <c r="N245" s="75"/>
      <c r="O245" s="75"/>
      <c r="P245" s="67"/>
    </row>
    <row r="246" spans="2:16" ht="12.75">
      <c r="B246" s="290"/>
      <c r="C246" s="299" t="s">
        <v>4</v>
      </c>
      <c r="D246" s="300"/>
      <c r="E246" s="301"/>
      <c r="F246" s="299" t="s">
        <v>5</v>
      </c>
      <c r="G246" s="300"/>
      <c r="H246" s="323" t="s">
        <v>6</v>
      </c>
      <c r="J246" s="74"/>
      <c r="K246" s="76"/>
      <c r="L246" s="76"/>
      <c r="M246" s="76"/>
      <c r="N246" s="76"/>
      <c r="O246" s="76"/>
      <c r="P246" s="77"/>
    </row>
    <row r="247" spans="2:16" ht="12.75">
      <c r="B247" s="290"/>
      <c r="C247" s="132" t="s">
        <v>7</v>
      </c>
      <c r="D247" s="132" t="s">
        <v>8</v>
      </c>
      <c r="E247" s="132" t="s">
        <v>9</v>
      </c>
      <c r="F247" s="132" t="s">
        <v>10</v>
      </c>
      <c r="G247" s="137" t="s">
        <v>9</v>
      </c>
      <c r="H247" s="324"/>
      <c r="J247" s="74"/>
      <c r="K247" s="68"/>
      <c r="L247" s="68"/>
      <c r="M247" s="68"/>
      <c r="N247" s="68"/>
      <c r="O247" s="69"/>
      <c r="P247" s="77"/>
    </row>
    <row r="248" spans="2:16" ht="12.75">
      <c r="B248" s="138" t="s">
        <v>14</v>
      </c>
      <c r="C248" s="139">
        <f>MIVÍZ!C176</f>
        <v>16.439999999999998</v>
      </c>
      <c r="D248" s="139">
        <f>MIVÍZ!D176</f>
        <v>13.700000000000001</v>
      </c>
      <c r="E248" s="139">
        <f>MIVÍZ!E176</f>
        <v>10.274999999999999</v>
      </c>
      <c r="F248" s="139">
        <f>MIVÍZ!F176</f>
        <v>0.6200000000000001</v>
      </c>
      <c r="G248" s="139">
        <f>MIVÍZ!G176</f>
        <v>0.2</v>
      </c>
      <c r="H248" s="143">
        <f>MIVÍZ!H176</f>
        <v>227</v>
      </c>
      <c r="J248" s="61"/>
      <c r="K248" s="15"/>
      <c r="L248" s="25"/>
      <c r="M248" s="15"/>
      <c r="N248" s="25"/>
      <c r="O248" s="15"/>
      <c r="P248" s="44"/>
    </row>
    <row r="249" spans="2:16" ht="12.75">
      <c r="B249" s="138" t="s">
        <v>15</v>
      </c>
      <c r="C249" s="139">
        <f>MIVÍZ!C177</f>
        <v>47.64000000000001</v>
      </c>
      <c r="D249" s="139">
        <f>MIVÍZ!D177</f>
        <v>39.699999999999996</v>
      </c>
      <c r="E249" s="139">
        <f>MIVÍZ!E177</f>
        <v>29.775000000000002</v>
      </c>
      <c r="F249" s="139">
        <f>MIVÍZ!F177</f>
        <v>1.8600000000000003</v>
      </c>
      <c r="G249" s="139">
        <f>MIVÍZ!G177</f>
        <v>0.6</v>
      </c>
      <c r="H249" s="143">
        <f>MIVÍZ!H177</f>
        <v>227</v>
      </c>
      <c r="J249" s="61"/>
      <c r="K249" s="15"/>
      <c r="L249" s="25"/>
      <c r="M249" s="15"/>
      <c r="N249" s="25"/>
      <c r="O249" s="15"/>
      <c r="P249" s="44"/>
    </row>
    <row r="250" spans="2:16" ht="12.75">
      <c r="B250" s="138" t="s">
        <v>16</v>
      </c>
      <c r="C250" s="139">
        <f>MIVÍZ!C178</f>
        <v>56.519999999999996</v>
      </c>
      <c r="D250" s="139">
        <f>MIVÍZ!D178</f>
        <v>47.1</v>
      </c>
      <c r="E250" s="139">
        <f>MIVÍZ!E178</f>
        <v>35.32500000000001</v>
      </c>
      <c r="F250" s="139">
        <f>MIVÍZ!F178</f>
        <v>2.06</v>
      </c>
      <c r="G250" s="139">
        <f>MIVÍZ!G178</f>
        <v>0.8</v>
      </c>
      <c r="H250" s="143">
        <f>MIVÍZ!H178</f>
        <v>227</v>
      </c>
      <c r="J250" s="61"/>
      <c r="K250" s="15"/>
      <c r="L250" s="25"/>
      <c r="M250" s="15"/>
      <c r="N250" s="25"/>
      <c r="O250" s="15"/>
      <c r="P250" s="44"/>
    </row>
    <row r="251" spans="2:16" ht="12.75">
      <c r="B251" s="138" t="s">
        <v>17</v>
      </c>
      <c r="C251" s="139">
        <f>MIVÍZ!C179</f>
        <v>62.280000000000015</v>
      </c>
      <c r="D251" s="139">
        <f>MIVÍZ!D179</f>
        <v>51.9</v>
      </c>
      <c r="E251" s="139">
        <f>MIVÍZ!E179</f>
        <v>38.925</v>
      </c>
      <c r="F251" s="139">
        <f>MIVÍZ!F179</f>
        <v>2.444</v>
      </c>
      <c r="G251" s="139">
        <f>MIVÍZ!G179</f>
        <v>1</v>
      </c>
      <c r="H251" s="143">
        <f>MIVÍZ!H179</f>
        <v>227</v>
      </c>
      <c r="J251" s="61"/>
      <c r="K251" s="15"/>
      <c r="L251" s="25"/>
      <c r="M251" s="15"/>
      <c r="N251" s="25"/>
      <c r="O251" s="15"/>
      <c r="P251" s="44"/>
    </row>
    <row r="252" spans="2:16" ht="12.75">
      <c r="B252" s="138" t="s">
        <v>18</v>
      </c>
      <c r="C252" s="139">
        <f>MIVÍZ!C180</f>
        <v>55.559999999999995</v>
      </c>
      <c r="D252" s="139">
        <f>MIVÍZ!D180</f>
        <v>46.300000000000004</v>
      </c>
      <c r="E252" s="139">
        <f>MIVÍZ!E180</f>
        <v>34.725</v>
      </c>
      <c r="F252" s="139">
        <f>MIVÍZ!F180</f>
        <v>2.2899999999999996</v>
      </c>
      <c r="G252" s="139">
        <f>MIVÍZ!G180</f>
        <v>0.8</v>
      </c>
      <c r="H252" s="143">
        <f>MIVÍZ!H180</f>
        <v>227</v>
      </c>
      <c r="J252" s="61"/>
      <c r="K252" s="15"/>
      <c r="L252" s="25"/>
      <c r="M252" s="15"/>
      <c r="N252" s="25"/>
      <c r="O252" s="15"/>
      <c r="P252" s="44"/>
    </row>
    <row r="253" spans="2:16" ht="12.75">
      <c r="B253" s="138" t="s">
        <v>19</v>
      </c>
      <c r="C253" s="139">
        <f>MIVÍZ!C181</f>
        <v>41.28</v>
      </c>
      <c r="D253" s="139">
        <f>MIVÍZ!D181</f>
        <v>34.4</v>
      </c>
      <c r="E253" s="139">
        <f>MIVÍZ!E181</f>
        <v>25.8</v>
      </c>
      <c r="F253" s="139">
        <f>MIVÍZ!F181</f>
        <v>2.02</v>
      </c>
      <c r="G253" s="139">
        <f>MIVÍZ!G181</f>
        <v>0.6</v>
      </c>
      <c r="H253" s="143">
        <f>MIVÍZ!H181</f>
        <v>227</v>
      </c>
      <c r="J253" s="61"/>
      <c r="K253" s="15"/>
      <c r="L253" s="25"/>
      <c r="M253" s="15"/>
      <c r="N253" s="25"/>
      <c r="O253" s="15"/>
      <c r="P253" s="44"/>
    </row>
    <row r="254" spans="2:16" ht="12.75">
      <c r="B254" s="138"/>
      <c r="C254" s="139"/>
      <c r="D254" s="139"/>
      <c r="E254" s="139"/>
      <c r="F254" s="139"/>
      <c r="G254" s="139"/>
      <c r="H254" s="143"/>
      <c r="J254" s="61"/>
      <c r="K254" s="15"/>
      <c r="L254" s="25"/>
      <c r="M254" s="15"/>
      <c r="N254" s="25"/>
      <c r="O254" s="15"/>
      <c r="P254" s="44"/>
    </row>
    <row r="255" spans="2:16" ht="12.75">
      <c r="B255" s="138" t="s">
        <v>20</v>
      </c>
      <c r="C255" s="139">
        <f>MIVÍZ!C183</f>
        <v>15.84</v>
      </c>
      <c r="D255" s="139">
        <f>MIVÍZ!D183</f>
        <v>13.2</v>
      </c>
      <c r="E255" s="139">
        <f>MIVÍZ!E183</f>
        <v>9.9</v>
      </c>
      <c r="F255" s="139">
        <f>MIVÍZ!F183</f>
        <v>0.7100000000000001</v>
      </c>
      <c r="G255" s="139">
        <f>MIVÍZ!G183</f>
        <v>0.1</v>
      </c>
      <c r="H255" s="143">
        <f>MIVÍZ!H183</f>
        <v>227</v>
      </c>
      <c r="J255" s="61"/>
      <c r="K255" s="15"/>
      <c r="L255" s="25"/>
      <c r="M255" s="15"/>
      <c r="N255" s="25"/>
      <c r="O255" s="15"/>
      <c r="P255" s="44"/>
    </row>
    <row r="256" spans="2:16" ht="12.75">
      <c r="B256" s="138" t="s">
        <v>21</v>
      </c>
      <c r="C256" s="139">
        <f>MIVÍZ!C184</f>
        <v>3.132</v>
      </c>
      <c r="D256" s="139">
        <f>MIVÍZ!D184</f>
        <v>2.6099999999999994</v>
      </c>
      <c r="E256" s="139">
        <f>MIVÍZ!E184</f>
        <v>1.9575</v>
      </c>
      <c r="F256" s="139">
        <f>MIVÍZ!F184</f>
        <v>0.1405</v>
      </c>
      <c r="G256" s="139">
        <f>MIVÍZ!G184</f>
        <v>0</v>
      </c>
      <c r="H256" s="143">
        <f>MIVÍZ!H184</f>
        <v>227</v>
      </c>
      <c r="J256" s="61"/>
      <c r="K256" s="15"/>
      <c r="L256" s="15"/>
      <c r="M256" s="15"/>
      <c r="N256" s="15"/>
      <c r="O256" s="15"/>
      <c r="P256" s="44"/>
    </row>
    <row r="257" spans="2:16" ht="12.75">
      <c r="B257" s="138" t="s">
        <v>22</v>
      </c>
      <c r="C257" s="139">
        <f>MIVÍZ!C185</f>
        <v>2.5320000000000005</v>
      </c>
      <c r="D257" s="139">
        <f>MIVÍZ!D185</f>
        <v>2.1099999999999994</v>
      </c>
      <c r="E257" s="139">
        <f>MIVÍZ!E185</f>
        <v>1.5825000000000002</v>
      </c>
      <c r="F257" s="139">
        <f>MIVÍZ!F185</f>
        <v>0.1405</v>
      </c>
      <c r="G257" s="139">
        <f>MIVÍZ!G185</f>
        <v>0</v>
      </c>
      <c r="H257" s="143">
        <f>MIVÍZ!H185</f>
        <v>227</v>
      </c>
      <c r="J257" s="61"/>
      <c r="K257" s="15"/>
      <c r="L257" s="15"/>
      <c r="M257" s="15"/>
      <c r="N257" s="15"/>
      <c r="O257" s="15"/>
      <c r="P257" s="44"/>
    </row>
    <row r="258" spans="2:16" ht="12.75">
      <c r="B258" s="138" t="s">
        <v>11</v>
      </c>
      <c r="C258" s="139">
        <f>MIVÍZ!C186</f>
        <v>2.2320000000000007</v>
      </c>
      <c r="D258" s="139">
        <f>MIVÍZ!D186</f>
        <v>1.8600000000000003</v>
      </c>
      <c r="E258" s="139">
        <f>MIVÍZ!E186</f>
        <v>1.3950000000000002</v>
      </c>
      <c r="F258" s="139">
        <f>MIVÍZ!F186</f>
        <v>0.1405</v>
      </c>
      <c r="G258" s="139">
        <f>MIVÍZ!G186</f>
        <v>0</v>
      </c>
      <c r="H258" s="143">
        <f>MIVÍZ!H186</f>
        <v>227</v>
      </c>
      <c r="J258" s="61"/>
      <c r="K258" s="15"/>
      <c r="L258" s="15"/>
      <c r="M258" s="15"/>
      <c r="N258" s="15"/>
      <c r="O258" s="15"/>
      <c r="P258" s="44"/>
    </row>
    <row r="259" spans="2:16" ht="12.75">
      <c r="B259" s="138" t="s">
        <v>12</v>
      </c>
      <c r="C259" s="139">
        <f>MIVÍZ!C187</f>
        <v>2.2320000000000007</v>
      </c>
      <c r="D259" s="139">
        <f>MIVÍZ!D187</f>
        <v>1.8600000000000003</v>
      </c>
      <c r="E259" s="139">
        <f>MIVÍZ!E187</f>
        <v>1.3950000000000002</v>
      </c>
      <c r="F259" s="139">
        <f>MIVÍZ!F187</f>
        <v>0.1405</v>
      </c>
      <c r="G259" s="139">
        <f>MIVÍZ!G187</f>
        <v>0</v>
      </c>
      <c r="H259" s="143">
        <f>MIVÍZ!H187</f>
        <v>227</v>
      </c>
      <c r="J259" s="61"/>
      <c r="K259" s="15"/>
      <c r="L259" s="15"/>
      <c r="M259" s="15"/>
      <c r="N259" s="15"/>
      <c r="O259" s="15"/>
      <c r="P259" s="44"/>
    </row>
    <row r="260" spans="2:16" ht="12.75">
      <c r="B260" s="138" t="s">
        <v>13</v>
      </c>
      <c r="C260" s="139">
        <f>MIVÍZ!C188</f>
        <v>2.6520000000000006</v>
      </c>
      <c r="D260" s="139">
        <f>MIVÍZ!D188</f>
        <v>2.21</v>
      </c>
      <c r="E260" s="139">
        <f>MIVÍZ!E188</f>
        <v>1.6575</v>
      </c>
      <c r="F260" s="139">
        <f>MIVÍZ!F188</f>
        <v>0.1405</v>
      </c>
      <c r="G260" s="139">
        <f>MIVÍZ!G188</f>
        <v>0</v>
      </c>
      <c r="H260" s="143">
        <f>MIVÍZ!H188</f>
        <v>227</v>
      </c>
      <c r="J260" s="61"/>
      <c r="K260" s="15"/>
      <c r="L260" s="15"/>
      <c r="M260" s="15"/>
      <c r="N260" s="15"/>
      <c r="O260" s="15"/>
      <c r="P260" s="44"/>
    </row>
    <row r="261" spans="2:16" ht="12.75">
      <c r="B261" s="120" t="s">
        <v>23</v>
      </c>
      <c r="C261" s="140">
        <f>SUM(C248:C260)</f>
        <v>308.34000000000003</v>
      </c>
      <c r="D261" s="140">
        <f>SUM(D248:D260)</f>
        <v>256.95000000000005</v>
      </c>
      <c r="E261" s="140">
        <f>SUM(E248:E260)</f>
        <v>192.71250000000006</v>
      </c>
      <c r="F261" s="141"/>
      <c r="G261" s="141"/>
      <c r="H261" s="142"/>
      <c r="J261" s="14"/>
      <c r="K261" s="15"/>
      <c r="L261" s="15"/>
      <c r="M261" s="15"/>
      <c r="N261" s="25"/>
      <c r="O261" s="25"/>
      <c r="P261" s="27"/>
    </row>
    <row r="262" spans="1:16" ht="12.75">
      <c r="A262" s="160"/>
      <c r="B262" s="230"/>
      <c r="C262" s="230"/>
      <c r="D262" s="230"/>
      <c r="E262" s="230"/>
      <c r="F262" s="230"/>
      <c r="G262" s="230"/>
      <c r="H262" s="230"/>
      <c r="J262" s="56"/>
      <c r="K262" s="56"/>
      <c r="L262" s="56"/>
      <c r="M262" s="56"/>
      <c r="N262" s="56"/>
      <c r="O262" s="56"/>
      <c r="P262" s="56"/>
    </row>
    <row r="263" spans="2:16" ht="15.75" customHeight="1">
      <c r="B263" s="144" t="s">
        <v>192</v>
      </c>
      <c r="C263" s="148"/>
      <c r="D263" s="148"/>
      <c r="E263" s="148"/>
      <c r="F263" s="148"/>
      <c r="G263" s="148"/>
      <c r="H263" s="149"/>
      <c r="J263" s="60"/>
      <c r="K263" s="66"/>
      <c r="L263" s="66"/>
      <c r="M263" s="66"/>
      <c r="N263" s="66"/>
      <c r="O263" s="66"/>
      <c r="P263" s="61"/>
    </row>
    <row r="264" spans="2:16" ht="12.75">
      <c r="B264" s="150"/>
      <c r="C264" s="151"/>
      <c r="D264" s="151"/>
      <c r="E264" s="151"/>
      <c r="F264" s="148"/>
      <c r="G264" s="148"/>
      <c r="H264" s="149"/>
      <c r="J264" s="4"/>
      <c r="K264" s="5"/>
      <c r="L264" s="5"/>
      <c r="M264" s="5"/>
      <c r="N264" s="66"/>
      <c r="O264" s="66"/>
      <c r="P264" s="61"/>
    </row>
    <row r="265" spans="2:16" ht="25.5">
      <c r="B265" s="290" t="s">
        <v>0</v>
      </c>
      <c r="C265" s="291" t="s">
        <v>1</v>
      </c>
      <c r="D265" s="291"/>
      <c r="E265" s="291"/>
      <c r="F265" s="291" t="s">
        <v>2</v>
      </c>
      <c r="G265" s="291"/>
      <c r="H265" s="17" t="s">
        <v>3</v>
      </c>
      <c r="J265" s="74"/>
      <c r="K265" s="75"/>
      <c r="L265" s="75"/>
      <c r="M265" s="75"/>
      <c r="N265" s="75"/>
      <c r="O265" s="75"/>
      <c r="P265" s="67"/>
    </row>
    <row r="266" spans="2:16" ht="12.75" customHeight="1">
      <c r="B266" s="290"/>
      <c r="C266" s="299" t="s">
        <v>4</v>
      </c>
      <c r="D266" s="300"/>
      <c r="E266" s="301"/>
      <c r="F266" s="299" t="s">
        <v>5</v>
      </c>
      <c r="G266" s="300"/>
      <c r="H266" s="323" t="s">
        <v>6</v>
      </c>
      <c r="J266" s="74"/>
      <c r="K266" s="76"/>
      <c r="L266" s="76"/>
      <c r="M266" s="76"/>
      <c r="N266" s="76"/>
      <c r="O266" s="76"/>
      <c r="P266" s="77"/>
    </row>
    <row r="267" spans="2:16" ht="12.75">
      <c r="B267" s="290"/>
      <c r="C267" s="132" t="s">
        <v>7</v>
      </c>
      <c r="D267" s="132" t="s">
        <v>8</v>
      </c>
      <c r="E267" s="132" t="s">
        <v>9</v>
      </c>
      <c r="F267" s="132" t="s">
        <v>10</v>
      </c>
      <c r="G267" s="137" t="s">
        <v>9</v>
      </c>
      <c r="H267" s="324"/>
      <c r="J267" s="74"/>
      <c r="K267" s="68"/>
      <c r="L267" s="68"/>
      <c r="M267" s="68"/>
      <c r="N267" s="68"/>
      <c r="O267" s="69"/>
      <c r="P267" s="77"/>
    </row>
    <row r="268" spans="2:16" ht="12.75">
      <c r="B268" s="138" t="s">
        <v>14</v>
      </c>
      <c r="C268" s="139">
        <f>MH!C344</f>
        <v>66.384</v>
      </c>
      <c r="D268" s="139">
        <f>MH!D344</f>
        <v>55.32000000000002</v>
      </c>
      <c r="E268" s="139">
        <f>MH!E344</f>
        <v>41.49</v>
      </c>
      <c r="F268" s="139">
        <f>MH!F344</f>
        <v>3.6394285714285712</v>
      </c>
      <c r="G268" s="139">
        <f>MH!G344</f>
        <v>0.9274285714285716</v>
      </c>
      <c r="H268" s="143">
        <f>MH!H344</f>
        <v>438</v>
      </c>
      <c r="J268" s="61"/>
      <c r="K268" s="15"/>
      <c r="L268" s="15"/>
      <c r="M268" s="15"/>
      <c r="N268" s="15"/>
      <c r="O268" s="15"/>
      <c r="P268" s="44"/>
    </row>
    <row r="269" spans="2:16" ht="12.75">
      <c r="B269" s="138" t="s">
        <v>15</v>
      </c>
      <c r="C269" s="139">
        <f>MH!C345</f>
        <v>93</v>
      </c>
      <c r="D269" s="139">
        <f>MH!D345</f>
        <v>77.5</v>
      </c>
      <c r="E269" s="139">
        <f>MH!E345</f>
        <v>58.125</v>
      </c>
      <c r="F269" s="139">
        <f>MH!F345</f>
        <v>5.1728571428571435</v>
      </c>
      <c r="G269" s="139">
        <f>MH!G345</f>
        <v>1.3131428571428574</v>
      </c>
      <c r="H269" s="143">
        <f>MH!H345</f>
        <v>438</v>
      </c>
      <c r="J269" s="61"/>
      <c r="K269" s="15"/>
      <c r="L269" s="15"/>
      <c r="M269" s="15"/>
      <c r="N269" s="15"/>
      <c r="O269" s="15"/>
      <c r="P269" s="44"/>
    </row>
    <row r="270" spans="2:16" ht="12.75">
      <c r="B270" s="138" t="s">
        <v>16</v>
      </c>
      <c r="C270" s="139">
        <f>MH!C346</f>
        <v>103.608</v>
      </c>
      <c r="D270" s="139">
        <f>MH!D346</f>
        <v>86.33999999999999</v>
      </c>
      <c r="E270" s="139">
        <f>MH!E346</f>
        <v>64.755</v>
      </c>
      <c r="F270" s="139">
        <f>MH!F346</f>
        <v>5.768571428571429</v>
      </c>
      <c r="G270" s="139">
        <f>MH!G346</f>
        <v>1.4531428571428573</v>
      </c>
      <c r="H270" s="143">
        <f>MH!H346</f>
        <v>438</v>
      </c>
      <c r="J270" s="61"/>
      <c r="K270" s="15"/>
      <c r="L270" s="15"/>
      <c r="M270" s="15"/>
      <c r="N270" s="15"/>
      <c r="O270" s="15"/>
      <c r="P270" s="44"/>
    </row>
    <row r="271" spans="2:16" ht="12.75">
      <c r="B271" s="138" t="s">
        <v>17</v>
      </c>
      <c r="C271" s="139">
        <f>MH!C347</f>
        <v>116.67600000000003</v>
      </c>
      <c r="D271" s="139">
        <f>MH!D347</f>
        <v>97.22999999999999</v>
      </c>
      <c r="E271" s="139">
        <f>MH!E347</f>
        <v>72.92249999999999</v>
      </c>
      <c r="F271" s="139">
        <f>MH!F347</f>
        <v>6.4977142857142836</v>
      </c>
      <c r="G271" s="139">
        <f>MH!G347</f>
        <v>1.6348571428571428</v>
      </c>
      <c r="H271" s="143">
        <f>MH!H347</f>
        <v>438</v>
      </c>
      <c r="J271" s="61"/>
      <c r="K271" s="15"/>
      <c r="L271" s="15"/>
      <c r="M271" s="15"/>
      <c r="N271" s="15"/>
      <c r="O271" s="15"/>
      <c r="P271" s="44"/>
    </row>
    <row r="272" spans="2:16" ht="12.75">
      <c r="B272" s="138" t="s">
        <v>18</v>
      </c>
      <c r="C272" s="139">
        <f>MH!C348</f>
        <v>92.13600000000001</v>
      </c>
      <c r="D272" s="139">
        <f>MH!D348</f>
        <v>76.77999999999997</v>
      </c>
      <c r="E272" s="139">
        <f>MH!E348</f>
        <v>57.585</v>
      </c>
      <c r="F272" s="139">
        <f>MH!F348</f>
        <v>5.132857142857143</v>
      </c>
      <c r="G272" s="139">
        <f>MH!G348</f>
        <v>1.2831428571428574</v>
      </c>
      <c r="H272" s="143">
        <f>MH!H348</f>
        <v>438</v>
      </c>
      <c r="J272" s="61"/>
      <c r="K272" s="15"/>
      <c r="L272" s="15"/>
      <c r="M272" s="15"/>
      <c r="N272" s="15"/>
      <c r="O272" s="15"/>
      <c r="P272" s="44"/>
    </row>
    <row r="273" spans="2:16" ht="12.75">
      <c r="B273" s="138" t="s">
        <v>19</v>
      </c>
      <c r="C273" s="139">
        <f>MH!C349</f>
        <v>77.1</v>
      </c>
      <c r="D273" s="139">
        <f>MH!D349</f>
        <v>64.25000000000001</v>
      </c>
      <c r="E273" s="139">
        <f>MH!E349</f>
        <v>48.1875</v>
      </c>
      <c r="F273" s="139">
        <f>MH!F349</f>
        <v>4.389428571428571</v>
      </c>
      <c r="G273" s="139">
        <f>MH!G349</f>
        <v>1.0974285714285716</v>
      </c>
      <c r="H273" s="143">
        <f>MH!H349</f>
        <v>438</v>
      </c>
      <c r="J273" s="61"/>
      <c r="K273" s="15"/>
      <c r="L273" s="15"/>
      <c r="M273" s="15"/>
      <c r="N273" s="15"/>
      <c r="O273" s="15"/>
      <c r="P273" s="44"/>
    </row>
    <row r="274" spans="2:16" ht="12.75">
      <c r="B274" s="138"/>
      <c r="C274" s="139"/>
      <c r="D274" s="139"/>
      <c r="E274" s="139"/>
      <c r="F274" s="139"/>
      <c r="G274" s="139"/>
      <c r="H274" s="143"/>
      <c r="J274" s="61"/>
      <c r="K274" s="15"/>
      <c r="L274" s="15"/>
      <c r="M274" s="15"/>
      <c r="N274" s="15"/>
      <c r="O274" s="15"/>
      <c r="P274" s="44"/>
    </row>
    <row r="275" spans="2:16" ht="12.75">
      <c r="B275" s="138" t="s">
        <v>20</v>
      </c>
      <c r="C275" s="139">
        <f>MH!C351</f>
        <v>35.56799999999999</v>
      </c>
      <c r="D275" s="139">
        <f>MH!D351</f>
        <v>29.64</v>
      </c>
      <c r="E275" s="139">
        <f>MH!E351</f>
        <v>22.23</v>
      </c>
      <c r="F275" s="139">
        <f>MH!F351</f>
        <v>2.043142857142857</v>
      </c>
      <c r="G275" s="139">
        <f>MH!G351</f>
        <v>0.49571428571428566</v>
      </c>
      <c r="H275" s="143">
        <f>MH!H351</f>
        <v>438</v>
      </c>
      <c r="J275" s="61"/>
      <c r="K275" s="15"/>
      <c r="L275" s="15"/>
      <c r="M275" s="15"/>
      <c r="N275" s="15"/>
      <c r="O275" s="15"/>
      <c r="P275" s="44"/>
    </row>
    <row r="276" spans="2:16" ht="12.75">
      <c r="B276" s="138" t="s">
        <v>21</v>
      </c>
      <c r="C276" s="139">
        <f>MH!C352</f>
        <v>13.283999999999999</v>
      </c>
      <c r="D276" s="139">
        <f>MH!D352</f>
        <v>11.070000000000002</v>
      </c>
      <c r="E276" s="139">
        <f>MH!E352</f>
        <v>8.3025</v>
      </c>
      <c r="F276" s="139">
        <f>MH!F352</f>
        <v>0.791714285714286</v>
      </c>
      <c r="G276" s="139">
        <f>MH!G352</f>
        <v>0</v>
      </c>
      <c r="H276" s="143">
        <f>MH!H352</f>
        <v>438</v>
      </c>
      <c r="J276" s="61"/>
      <c r="K276" s="15"/>
      <c r="L276" s="15"/>
      <c r="M276" s="15"/>
      <c r="N276" s="15"/>
      <c r="O276" s="15"/>
      <c r="P276" s="44"/>
    </row>
    <row r="277" spans="2:16" ht="12.75">
      <c r="B277" s="138" t="s">
        <v>22</v>
      </c>
      <c r="C277" s="139">
        <f>MH!C353</f>
        <v>10.919999999999998</v>
      </c>
      <c r="D277" s="139">
        <f>MH!D353</f>
        <v>9.100000000000001</v>
      </c>
      <c r="E277" s="139">
        <f>MH!E353</f>
        <v>6.825</v>
      </c>
      <c r="F277" s="139">
        <f>MH!F353</f>
        <v>0.6217142857142859</v>
      </c>
      <c r="G277" s="139">
        <f>MH!G353</f>
        <v>0</v>
      </c>
      <c r="H277" s="143">
        <f>MH!H353</f>
        <v>438</v>
      </c>
      <c r="J277" s="61"/>
      <c r="K277" s="15"/>
      <c r="L277" s="15"/>
      <c r="M277" s="15"/>
      <c r="N277" s="15"/>
      <c r="O277" s="15"/>
      <c r="P277" s="44"/>
    </row>
    <row r="278" spans="2:16" ht="12.75">
      <c r="B278" s="138" t="s">
        <v>11</v>
      </c>
      <c r="C278" s="139">
        <f>MH!C354</f>
        <v>10.079999999999997</v>
      </c>
      <c r="D278" s="139">
        <f>MH!D354</f>
        <v>8.399999999999999</v>
      </c>
      <c r="E278" s="139">
        <f>MH!E354</f>
        <v>6.3</v>
      </c>
      <c r="F278" s="139">
        <f>MH!F354</f>
        <v>0.581714285714286</v>
      </c>
      <c r="G278" s="139">
        <f>MH!G354</f>
        <v>0</v>
      </c>
      <c r="H278" s="143">
        <f>MH!H354</f>
        <v>438</v>
      </c>
      <c r="J278" s="61"/>
      <c r="K278" s="15"/>
      <c r="L278" s="15"/>
      <c r="M278" s="15"/>
      <c r="N278" s="15"/>
      <c r="O278" s="15"/>
      <c r="P278" s="44"/>
    </row>
    <row r="279" spans="2:16" ht="12.75">
      <c r="B279" s="138" t="s">
        <v>12</v>
      </c>
      <c r="C279" s="139">
        <f>MH!C355</f>
        <v>11.159999999999997</v>
      </c>
      <c r="D279" s="139">
        <f>MH!D355</f>
        <v>9.300000000000002</v>
      </c>
      <c r="E279" s="139">
        <f>MH!E355</f>
        <v>6.975</v>
      </c>
      <c r="F279" s="139">
        <f>MH!F355</f>
        <v>0.6317142857142859</v>
      </c>
      <c r="G279" s="139">
        <f>MH!G355</f>
        <v>0</v>
      </c>
      <c r="H279" s="143">
        <f>MH!H355</f>
        <v>438</v>
      </c>
      <c r="J279" s="61"/>
      <c r="K279" s="15"/>
      <c r="L279" s="15"/>
      <c r="M279" s="15"/>
      <c r="N279" s="15"/>
      <c r="O279" s="15"/>
      <c r="P279" s="44"/>
    </row>
    <row r="280" spans="2:16" ht="12.75">
      <c r="B280" s="138" t="s">
        <v>13</v>
      </c>
      <c r="C280" s="139">
        <f>MH!C356</f>
        <v>15.18</v>
      </c>
      <c r="D280" s="139">
        <f>MH!D356</f>
        <v>12.65</v>
      </c>
      <c r="E280" s="139">
        <f>MH!E356</f>
        <v>9.4875</v>
      </c>
      <c r="F280" s="139">
        <f>MH!F356</f>
        <v>0.861714285714286</v>
      </c>
      <c r="G280" s="139">
        <f>MH!G356</f>
        <v>0</v>
      </c>
      <c r="H280" s="143">
        <f>MH!H356</f>
        <v>438</v>
      </c>
      <c r="J280" s="61"/>
      <c r="K280" s="15"/>
      <c r="L280" s="15"/>
      <c r="M280" s="15"/>
      <c r="N280" s="15"/>
      <c r="O280" s="15"/>
      <c r="P280" s="44"/>
    </row>
    <row r="281" spans="2:16" ht="12.75">
      <c r="B281" s="120" t="s">
        <v>23</v>
      </c>
      <c r="C281" s="140">
        <f>SUM(C268:C280)</f>
        <v>645.096</v>
      </c>
      <c r="D281" s="140">
        <f>SUM(D268:D280)</f>
        <v>537.5799999999999</v>
      </c>
      <c r="E281" s="140">
        <f>SUM(E268:E280)</f>
        <v>403.18500000000006</v>
      </c>
      <c r="F281" s="141"/>
      <c r="G281" s="141"/>
      <c r="H281" s="142"/>
      <c r="J281" s="14"/>
      <c r="K281" s="15"/>
      <c r="L281" s="15"/>
      <c r="M281" s="15"/>
      <c r="N281" s="25"/>
      <c r="O281" s="25"/>
      <c r="P281" s="27"/>
    </row>
    <row r="282" spans="2:16" ht="12.75">
      <c r="B282" s="131"/>
      <c r="C282" s="251"/>
      <c r="D282" s="251"/>
      <c r="E282" s="251"/>
      <c r="F282" s="153"/>
      <c r="G282" s="153"/>
      <c r="H282" s="154"/>
      <c r="J282" s="14"/>
      <c r="K282" s="15"/>
      <c r="L282" s="15"/>
      <c r="M282" s="15"/>
      <c r="N282" s="25"/>
      <c r="O282" s="25"/>
      <c r="P282" s="27"/>
    </row>
    <row r="283" spans="1:16" ht="16.5">
      <c r="A283" s="160"/>
      <c r="B283" s="31" t="s">
        <v>154</v>
      </c>
      <c r="C283" s="148"/>
      <c r="D283" s="148"/>
      <c r="E283" s="148"/>
      <c r="F283" s="148"/>
      <c r="G283" s="148"/>
      <c r="H283" s="149"/>
      <c r="J283" s="56"/>
      <c r="K283" s="56"/>
      <c r="L283" s="56"/>
      <c r="M283" s="56"/>
      <c r="N283" s="56"/>
      <c r="O283" s="56"/>
      <c r="P283" s="56"/>
    </row>
    <row r="284" spans="1:16" ht="12.75">
      <c r="A284" s="160"/>
      <c r="B284" s="150"/>
      <c r="C284" s="151"/>
      <c r="D284" s="151"/>
      <c r="E284" s="151"/>
      <c r="F284" s="148"/>
      <c r="G284" s="148"/>
      <c r="H284" s="149"/>
      <c r="J284" s="56"/>
      <c r="K284" s="56"/>
      <c r="L284" s="56"/>
      <c r="M284" s="56"/>
      <c r="N284" s="56"/>
      <c r="O284" s="56"/>
      <c r="P284" s="56"/>
    </row>
    <row r="285" spans="1:16" ht="25.5">
      <c r="A285" s="160"/>
      <c r="B285" s="290" t="s">
        <v>0</v>
      </c>
      <c r="C285" s="291" t="s">
        <v>1</v>
      </c>
      <c r="D285" s="291"/>
      <c r="E285" s="291"/>
      <c r="F285" s="291" t="s">
        <v>2</v>
      </c>
      <c r="G285" s="291"/>
      <c r="H285" s="17" t="s">
        <v>3</v>
      </c>
      <c r="J285" s="56"/>
      <c r="K285" s="56"/>
      <c r="L285" s="56"/>
      <c r="M285" s="56"/>
      <c r="N285" s="56"/>
      <c r="O285" s="56"/>
      <c r="P285" s="56"/>
    </row>
    <row r="286" spans="1:16" ht="12.75">
      <c r="A286" s="160"/>
      <c r="B286" s="290"/>
      <c r="C286" s="299" t="s">
        <v>4</v>
      </c>
      <c r="D286" s="300"/>
      <c r="E286" s="301"/>
      <c r="F286" s="299" t="s">
        <v>5</v>
      </c>
      <c r="G286" s="300"/>
      <c r="H286" s="323" t="s">
        <v>6</v>
      </c>
      <c r="J286" s="56"/>
      <c r="K286" s="56"/>
      <c r="L286" s="56"/>
      <c r="M286" s="56"/>
      <c r="N286" s="56"/>
      <c r="O286" s="56"/>
      <c r="P286" s="56"/>
    </row>
    <row r="287" spans="1:16" ht="12.75">
      <c r="A287" s="160"/>
      <c r="B287" s="290"/>
      <c r="C287" s="132" t="s">
        <v>7</v>
      </c>
      <c r="D287" s="132" t="s">
        <v>8</v>
      </c>
      <c r="E287" s="132" t="s">
        <v>9</v>
      </c>
      <c r="F287" s="132" t="s">
        <v>10</v>
      </c>
      <c r="G287" s="137" t="s">
        <v>9</v>
      </c>
      <c r="H287" s="324"/>
      <c r="J287" s="56"/>
      <c r="K287" s="56"/>
      <c r="L287" s="56"/>
      <c r="M287" s="56"/>
      <c r="N287" s="56"/>
      <c r="O287" s="56"/>
      <c r="P287" s="56"/>
    </row>
    <row r="288" spans="1:16" ht="12.75">
      <c r="A288" s="160"/>
      <c r="B288" s="138" t="s">
        <v>14</v>
      </c>
      <c r="C288" s="139">
        <f>MIHŐ!C218</f>
        <v>946.6800000000001</v>
      </c>
      <c r="D288" s="139">
        <f>MIHŐ!D218</f>
        <v>788.9</v>
      </c>
      <c r="E288" s="139">
        <f>MIHŐ!E218</f>
        <v>591.6750000000001</v>
      </c>
      <c r="F288" s="139">
        <f>MIHŐ!F218</f>
        <v>57.83</v>
      </c>
      <c r="G288" s="139">
        <f>MIHŐ!G218</f>
        <v>4.13</v>
      </c>
      <c r="H288" s="143">
        <f>MIHŐ!H218</f>
        <v>4997</v>
      </c>
      <c r="J288" s="56"/>
      <c r="K288" s="56"/>
      <c r="L288" s="56"/>
      <c r="M288" s="56"/>
      <c r="N288" s="56"/>
      <c r="O288" s="56"/>
      <c r="P288" s="56"/>
    </row>
    <row r="289" spans="1:16" ht="12.75">
      <c r="A289" s="160"/>
      <c r="B289" s="138" t="s">
        <v>15</v>
      </c>
      <c r="C289" s="139">
        <f>MIHŐ!C219</f>
        <v>1217.52</v>
      </c>
      <c r="D289" s="139">
        <f>MIHŐ!D219</f>
        <v>1014.6</v>
      </c>
      <c r="E289" s="139">
        <f>MIHŐ!E219</f>
        <v>760.95</v>
      </c>
      <c r="F289" s="139">
        <f>MIHŐ!F219</f>
        <v>77.28000000000002</v>
      </c>
      <c r="G289" s="139">
        <f>MIHŐ!G219</f>
        <v>20.859999999999992</v>
      </c>
      <c r="H289" s="143">
        <f>MIHŐ!H219</f>
        <v>4997</v>
      </c>
      <c r="J289" s="56"/>
      <c r="K289" s="56"/>
      <c r="L289" s="56"/>
      <c r="M289" s="56"/>
      <c r="N289" s="56"/>
      <c r="O289" s="56"/>
      <c r="P289" s="56"/>
    </row>
    <row r="290" spans="1:16" ht="12.75">
      <c r="A290" s="160"/>
      <c r="B290" s="138" t="s">
        <v>16</v>
      </c>
      <c r="C290" s="139">
        <f>MIHŐ!C220</f>
        <v>1528.6799999999998</v>
      </c>
      <c r="D290" s="139">
        <f>MIHŐ!D220</f>
        <v>1273.9</v>
      </c>
      <c r="E290" s="139">
        <f>MIHŐ!E220</f>
        <v>955.425</v>
      </c>
      <c r="F290" s="139">
        <f>MIHŐ!F220</f>
        <v>87.10999999999999</v>
      </c>
      <c r="G290" s="139">
        <f>MIHŐ!G220</f>
        <v>25.09</v>
      </c>
      <c r="H290" s="143">
        <f>MIHŐ!H220</f>
        <v>4997</v>
      </c>
      <c r="J290" s="56"/>
      <c r="K290" s="56"/>
      <c r="L290" s="56"/>
      <c r="M290" s="56"/>
      <c r="N290" s="56"/>
      <c r="O290" s="56"/>
      <c r="P290" s="56"/>
    </row>
    <row r="291" spans="1:16" ht="12.75">
      <c r="A291" s="160"/>
      <c r="B291" s="138" t="s">
        <v>17</v>
      </c>
      <c r="C291" s="139">
        <f>MIHŐ!C221</f>
        <v>1617.4799999999998</v>
      </c>
      <c r="D291" s="139">
        <f>MIHŐ!D221</f>
        <v>1347.8999999999999</v>
      </c>
      <c r="E291" s="139">
        <f>MIHŐ!E221</f>
        <v>1010.9250000000001</v>
      </c>
      <c r="F291" s="139">
        <f>MIHŐ!F221</f>
        <v>91.25999999999999</v>
      </c>
      <c r="G291" s="139">
        <f>MIHŐ!G221</f>
        <v>27.169999999999995</v>
      </c>
      <c r="H291" s="143">
        <f>MIHŐ!H221</f>
        <v>4997</v>
      </c>
      <c r="J291" s="56"/>
      <c r="K291" s="56"/>
      <c r="L291" s="56"/>
      <c r="M291" s="56"/>
      <c r="N291" s="56"/>
      <c r="O291" s="56"/>
      <c r="P291" s="56"/>
    </row>
    <row r="292" spans="1:16" ht="12.75">
      <c r="A292" s="160"/>
      <c r="B292" s="138" t="s">
        <v>18</v>
      </c>
      <c r="C292" s="139">
        <f>MIHŐ!C222</f>
        <v>1457.16</v>
      </c>
      <c r="D292" s="139">
        <f>MIHŐ!D222</f>
        <v>1214.3</v>
      </c>
      <c r="E292" s="139">
        <f>MIHŐ!E222</f>
        <v>910.725</v>
      </c>
      <c r="F292" s="139">
        <f>MIHŐ!F222</f>
        <v>86.91999999999999</v>
      </c>
      <c r="G292" s="139">
        <f>MIHŐ!G222</f>
        <v>24.04</v>
      </c>
      <c r="H292" s="143">
        <f>MIHŐ!H222</f>
        <v>4997</v>
      </c>
      <c r="J292" s="56"/>
      <c r="K292" s="56"/>
      <c r="L292" s="56"/>
      <c r="M292" s="56"/>
      <c r="N292" s="56"/>
      <c r="O292" s="56"/>
      <c r="P292" s="56"/>
    </row>
    <row r="293" spans="1:16" ht="12.75">
      <c r="A293" s="160"/>
      <c r="B293" s="138" t="s">
        <v>19</v>
      </c>
      <c r="C293" s="139">
        <f>MIHŐ!C223</f>
        <v>1127.52</v>
      </c>
      <c r="D293" s="139">
        <f>MIHŐ!D223</f>
        <v>939.6</v>
      </c>
      <c r="E293" s="139">
        <f>MIHŐ!E223</f>
        <v>704.7</v>
      </c>
      <c r="F293" s="139">
        <f>MIHŐ!F223</f>
        <v>75.46000000000001</v>
      </c>
      <c r="G293" s="139">
        <f>MIHŐ!G223</f>
        <v>19.759999999999994</v>
      </c>
      <c r="H293" s="143">
        <f>MIHŐ!H223</f>
        <v>4997</v>
      </c>
      <c r="J293" s="56"/>
      <c r="K293" s="56"/>
      <c r="L293" s="56"/>
      <c r="M293" s="56"/>
      <c r="N293" s="56"/>
      <c r="O293" s="56"/>
      <c r="P293" s="56"/>
    </row>
    <row r="294" spans="1:16" ht="12.75">
      <c r="A294" s="160"/>
      <c r="B294" s="138"/>
      <c r="C294" s="139"/>
      <c r="D294" s="139"/>
      <c r="E294" s="139"/>
      <c r="F294" s="139"/>
      <c r="G294" s="139"/>
      <c r="H294" s="143"/>
      <c r="J294" s="56"/>
      <c r="K294" s="56"/>
      <c r="L294" s="56"/>
      <c r="M294" s="56"/>
      <c r="N294" s="56"/>
      <c r="O294" s="56"/>
      <c r="P294" s="56"/>
    </row>
    <row r="295" spans="1:16" ht="12.75">
      <c r="A295" s="160"/>
      <c r="B295" s="138" t="s">
        <v>20</v>
      </c>
      <c r="C295" s="139">
        <f>MIHŐ!C225</f>
        <v>780.7200000000001</v>
      </c>
      <c r="D295" s="139">
        <f>MIHŐ!D225</f>
        <v>650.6</v>
      </c>
      <c r="E295" s="139">
        <f>MIHŐ!E225</f>
        <v>487.95</v>
      </c>
      <c r="F295" s="139">
        <f>MIHŐ!F225</f>
        <v>56.84</v>
      </c>
      <c r="G295" s="139">
        <f>MIHŐ!G225</f>
        <v>4</v>
      </c>
      <c r="H295" s="143">
        <f>MIHŐ!H225</f>
        <v>4997</v>
      </c>
      <c r="J295" s="56"/>
      <c r="K295" s="56"/>
      <c r="L295" s="56"/>
      <c r="M295" s="56"/>
      <c r="N295" s="56"/>
      <c r="O295" s="56"/>
      <c r="P295" s="56"/>
    </row>
    <row r="296" spans="1:16" ht="12.75">
      <c r="A296" s="160"/>
      <c r="B296" s="138" t="s">
        <v>21</v>
      </c>
      <c r="C296" s="139">
        <f>MIHŐ!C226</f>
        <v>351.9600000000001</v>
      </c>
      <c r="D296" s="139">
        <f>MIHŐ!D226</f>
        <v>293.3</v>
      </c>
      <c r="E296" s="139">
        <f>MIHŐ!E226</f>
        <v>219.975</v>
      </c>
      <c r="F296" s="139">
        <f>MIHŐ!F226</f>
        <v>42.46</v>
      </c>
      <c r="G296" s="139">
        <f>MIHŐ!G226</f>
        <v>0</v>
      </c>
      <c r="H296" s="143">
        <f>MIHŐ!H226</f>
        <v>4997</v>
      </c>
      <c r="J296" s="56"/>
      <c r="K296" s="56"/>
      <c r="L296" s="56"/>
      <c r="M296" s="56"/>
      <c r="N296" s="56"/>
      <c r="O296" s="56"/>
      <c r="P296" s="56"/>
    </row>
    <row r="297" spans="1:16" ht="12.75">
      <c r="A297" s="160"/>
      <c r="B297" s="138" t="s">
        <v>22</v>
      </c>
      <c r="C297" s="139">
        <f>MIHŐ!C227</f>
        <v>289.44000000000005</v>
      </c>
      <c r="D297" s="139">
        <f>MIHŐ!D227</f>
        <v>241.20000000000002</v>
      </c>
      <c r="E297" s="139">
        <f>MIHŐ!E227</f>
        <v>180.9</v>
      </c>
      <c r="F297" s="139">
        <f>MIHŐ!F227</f>
        <v>20.250000000000004</v>
      </c>
      <c r="G297" s="139">
        <f>MIHŐ!G227</f>
        <v>0</v>
      </c>
      <c r="H297" s="143">
        <f>MIHŐ!H227</f>
        <v>4997</v>
      </c>
      <c r="J297" s="56"/>
      <c r="K297" s="56"/>
      <c r="L297" s="56"/>
      <c r="M297" s="56"/>
      <c r="N297" s="56"/>
      <c r="O297" s="56"/>
      <c r="P297" s="56"/>
    </row>
    <row r="298" spans="1:16" ht="12.75">
      <c r="A298" s="160"/>
      <c r="B298" s="138" t="s">
        <v>11</v>
      </c>
      <c r="C298" s="139">
        <f>MIHŐ!C228</f>
        <v>323.88000000000005</v>
      </c>
      <c r="D298" s="139">
        <f>MIHŐ!D228</f>
        <v>269.9</v>
      </c>
      <c r="E298" s="139">
        <f>MIHŐ!E228</f>
        <v>202.425</v>
      </c>
      <c r="F298" s="139">
        <f>MIHŐ!F228</f>
        <v>20.250000000000004</v>
      </c>
      <c r="G298" s="139">
        <f>MIHŐ!G228</f>
        <v>0</v>
      </c>
      <c r="H298" s="143">
        <f>MIHŐ!H228</f>
        <v>4997</v>
      </c>
      <c r="J298" s="56"/>
      <c r="K298" s="56"/>
      <c r="L298" s="56"/>
      <c r="M298" s="56"/>
      <c r="N298" s="56"/>
      <c r="O298" s="56"/>
      <c r="P298" s="56"/>
    </row>
    <row r="299" spans="1:16" ht="12.75">
      <c r="A299" s="160"/>
      <c r="B299" s="138" t="s">
        <v>12</v>
      </c>
      <c r="C299" s="139">
        <f>MIHŐ!C229</f>
        <v>306.00000000000006</v>
      </c>
      <c r="D299" s="139">
        <f>MIHŐ!D229</f>
        <v>255</v>
      </c>
      <c r="E299" s="139">
        <f>MIHŐ!E229</f>
        <v>191.25</v>
      </c>
      <c r="F299" s="139">
        <f>MIHŐ!F229</f>
        <v>20.250000000000004</v>
      </c>
      <c r="G299" s="139">
        <f>MIHŐ!G229</f>
        <v>0</v>
      </c>
      <c r="H299" s="143">
        <f>MIHŐ!H229</f>
        <v>4997</v>
      </c>
      <c r="J299" s="56"/>
      <c r="K299" s="56"/>
      <c r="L299" s="56"/>
      <c r="M299" s="56"/>
      <c r="N299" s="56"/>
      <c r="O299" s="56"/>
      <c r="P299" s="56"/>
    </row>
    <row r="300" spans="1:16" ht="12.75">
      <c r="A300" s="160"/>
      <c r="B300" s="138" t="s">
        <v>13</v>
      </c>
      <c r="C300" s="139">
        <f>MIHŐ!C230</f>
        <v>353.76000000000005</v>
      </c>
      <c r="D300" s="139">
        <f>MIHŐ!D230</f>
        <v>294.8</v>
      </c>
      <c r="E300" s="139">
        <f>MIHŐ!E230</f>
        <v>221.1</v>
      </c>
      <c r="F300" s="139">
        <f>MIHŐ!F230</f>
        <v>45.46</v>
      </c>
      <c r="G300" s="139">
        <f>MIHŐ!G230</f>
        <v>4</v>
      </c>
      <c r="H300" s="143">
        <f>MIHŐ!H230</f>
        <v>4997</v>
      </c>
      <c r="J300" s="56"/>
      <c r="K300" s="56"/>
      <c r="L300" s="56"/>
      <c r="M300" s="56"/>
      <c r="N300" s="56"/>
      <c r="O300" s="56"/>
      <c r="P300" s="56"/>
    </row>
    <row r="301" spans="1:16" ht="12.75">
      <c r="A301" s="160"/>
      <c r="B301" s="120" t="s">
        <v>23</v>
      </c>
      <c r="C301" s="140">
        <f>SUM(C288:C300)</f>
        <v>10300.8</v>
      </c>
      <c r="D301" s="140">
        <f>SUM(D288:D300)</f>
        <v>8584</v>
      </c>
      <c r="E301" s="140">
        <f>SUM(E288:E300)</f>
        <v>6438.000000000001</v>
      </c>
      <c r="F301" s="141"/>
      <c r="G301" s="141"/>
      <c r="H301" s="142"/>
      <c r="J301" s="56"/>
      <c r="K301" s="56"/>
      <c r="L301" s="56"/>
      <c r="M301" s="56"/>
      <c r="N301" s="56"/>
      <c r="O301" s="56"/>
      <c r="P301" s="56"/>
    </row>
    <row r="302" spans="1:16" ht="12.75">
      <c r="A302" s="160"/>
      <c r="B302" s="230"/>
      <c r="C302" s="230"/>
      <c r="D302" s="230"/>
      <c r="E302" s="230"/>
      <c r="F302" s="230"/>
      <c r="G302" s="230"/>
      <c r="H302" s="230"/>
      <c r="J302" s="56"/>
      <c r="K302" s="56"/>
      <c r="L302" s="56"/>
      <c r="M302" s="56"/>
      <c r="N302" s="56"/>
      <c r="O302" s="56"/>
      <c r="P302" s="56"/>
    </row>
    <row r="303" spans="2:16" ht="15.75" customHeight="1">
      <c r="B303" s="144" t="s">
        <v>33</v>
      </c>
      <c r="C303" s="148"/>
      <c r="D303" s="148"/>
      <c r="E303" s="148"/>
      <c r="F303" s="148"/>
      <c r="G303" s="148"/>
      <c r="H303" s="149"/>
      <c r="J303" s="60"/>
      <c r="K303" s="66"/>
      <c r="L303" s="66"/>
      <c r="M303" s="66"/>
      <c r="N303" s="66"/>
      <c r="O303" s="66"/>
      <c r="P303" s="61"/>
    </row>
    <row r="304" spans="2:16" ht="12.75">
      <c r="B304" s="150"/>
      <c r="C304" s="151"/>
      <c r="D304" s="151"/>
      <c r="E304" s="151"/>
      <c r="F304" s="148"/>
      <c r="G304" s="148"/>
      <c r="H304" s="149"/>
      <c r="J304" s="4"/>
      <c r="K304" s="5"/>
      <c r="L304" s="5"/>
      <c r="M304" s="5"/>
      <c r="N304" s="66"/>
      <c r="O304" s="66"/>
      <c r="P304" s="61"/>
    </row>
    <row r="305" spans="2:16" ht="25.5" customHeight="1">
      <c r="B305" s="290" t="s">
        <v>0</v>
      </c>
      <c r="C305" s="291" t="s">
        <v>1</v>
      </c>
      <c r="D305" s="291"/>
      <c r="E305" s="291"/>
      <c r="F305" s="291" t="s">
        <v>2</v>
      </c>
      <c r="G305" s="291"/>
      <c r="H305" s="17" t="s">
        <v>3</v>
      </c>
      <c r="J305" s="74"/>
      <c r="K305" s="75"/>
      <c r="L305" s="75"/>
      <c r="M305" s="75"/>
      <c r="N305" s="75"/>
      <c r="O305" s="75"/>
      <c r="P305" s="67"/>
    </row>
    <row r="306" spans="2:16" ht="12.75" customHeight="1">
      <c r="B306" s="290"/>
      <c r="C306" s="299" t="s">
        <v>4</v>
      </c>
      <c r="D306" s="300"/>
      <c r="E306" s="301"/>
      <c r="F306" s="299" t="s">
        <v>5</v>
      </c>
      <c r="G306" s="300"/>
      <c r="H306" s="323" t="s">
        <v>6</v>
      </c>
      <c r="J306" s="74"/>
      <c r="K306" s="76"/>
      <c r="L306" s="76"/>
      <c r="M306" s="76"/>
      <c r="N306" s="76"/>
      <c r="O306" s="76"/>
      <c r="P306" s="77"/>
    </row>
    <row r="307" spans="2:16" ht="12.75">
      <c r="B307" s="290"/>
      <c r="C307" s="132" t="s">
        <v>7</v>
      </c>
      <c r="D307" s="132" t="s">
        <v>8</v>
      </c>
      <c r="E307" s="132" t="s">
        <v>9</v>
      </c>
      <c r="F307" s="132" t="s">
        <v>10</v>
      </c>
      <c r="G307" s="137" t="s">
        <v>9</v>
      </c>
      <c r="H307" s="324"/>
      <c r="J307" s="74"/>
      <c r="K307" s="68"/>
      <c r="L307" s="68"/>
      <c r="M307" s="68"/>
      <c r="N307" s="68"/>
      <c r="O307" s="69"/>
      <c r="P307" s="77"/>
    </row>
    <row r="308" spans="2:16" ht="12.75">
      <c r="B308" s="138" t="s">
        <v>14</v>
      </c>
      <c r="C308" s="139">
        <f aca="true" t="shared" si="0" ref="C308:H308">+C8+C28+C48+C68+C88+C108+C128+C148+C168+C188+C208+C228+C248+C268+C288</f>
        <v>1153.9080000000001</v>
      </c>
      <c r="D308" s="139">
        <f t="shared" si="0"/>
        <v>961.59</v>
      </c>
      <c r="E308" s="139">
        <f t="shared" si="0"/>
        <v>721.1925000000001</v>
      </c>
      <c r="F308" s="139">
        <f t="shared" si="0"/>
        <v>68.321179563932</v>
      </c>
      <c r="G308" s="139">
        <f t="shared" si="0"/>
        <v>7.375108927166461</v>
      </c>
      <c r="H308" s="143">
        <f t="shared" si="0"/>
        <v>6589</v>
      </c>
      <c r="J308" s="61"/>
      <c r="K308" s="15"/>
      <c r="L308" s="15"/>
      <c r="M308" s="15"/>
      <c r="N308" s="15"/>
      <c r="O308" s="15"/>
      <c r="P308" s="15"/>
    </row>
    <row r="309" spans="2:16" ht="12.75">
      <c r="B309" s="138" t="s">
        <v>15</v>
      </c>
      <c r="C309" s="139">
        <f aca="true" t="shared" si="1" ref="C309:H320">+C9+C29+C49+C69+C89+C109+C129+C149+C169+C189+C209+C229+C249+C269+C289</f>
        <v>1551.108</v>
      </c>
      <c r="D309" s="139">
        <f t="shared" si="1"/>
        <v>1292.5900000000001</v>
      </c>
      <c r="E309" s="139">
        <f t="shared" si="1"/>
        <v>969.4425</v>
      </c>
      <c r="F309" s="139">
        <f t="shared" si="1"/>
        <v>94.21742270336372</v>
      </c>
      <c r="G309" s="139">
        <f t="shared" si="1"/>
        <v>26.047550021117086</v>
      </c>
      <c r="H309" s="143">
        <f t="shared" si="1"/>
        <v>6589</v>
      </c>
      <c r="J309" s="61"/>
      <c r="K309" s="15"/>
      <c r="L309" s="15"/>
      <c r="M309" s="15"/>
      <c r="N309" s="15"/>
      <c r="O309" s="15"/>
      <c r="P309" s="15"/>
    </row>
    <row r="310" spans="2:16" ht="12.75">
      <c r="B310" s="138" t="s">
        <v>16</v>
      </c>
      <c r="C310" s="139">
        <f t="shared" si="1"/>
        <v>1939.7399999999998</v>
      </c>
      <c r="D310" s="139">
        <f t="shared" si="1"/>
        <v>1616.45</v>
      </c>
      <c r="E310" s="139">
        <f t="shared" si="1"/>
        <v>1212.3375</v>
      </c>
      <c r="F310" s="139">
        <f t="shared" si="1"/>
        <v>107.61089003833848</v>
      </c>
      <c r="G310" s="139">
        <f t="shared" si="1"/>
        <v>31.93466732743196</v>
      </c>
      <c r="H310" s="143">
        <f t="shared" si="1"/>
        <v>6589</v>
      </c>
      <c r="J310" s="61"/>
      <c r="K310" s="15"/>
      <c r="L310" s="15"/>
      <c r="M310" s="15"/>
      <c r="N310" s="15"/>
      <c r="O310" s="15"/>
      <c r="P310" s="15"/>
    </row>
    <row r="311" spans="2:16" ht="12.75">
      <c r="B311" s="138" t="s">
        <v>17</v>
      </c>
      <c r="C311" s="139">
        <f t="shared" si="1"/>
        <v>2076.024</v>
      </c>
      <c r="D311" s="139">
        <f t="shared" si="1"/>
        <v>1730.02</v>
      </c>
      <c r="E311" s="139">
        <f t="shared" si="1"/>
        <v>1297.515</v>
      </c>
      <c r="F311" s="139">
        <f t="shared" si="1"/>
        <v>113.37446752806812</v>
      </c>
      <c r="G311" s="139">
        <f t="shared" si="1"/>
        <v>34.61589586041915</v>
      </c>
      <c r="H311" s="143">
        <f t="shared" si="1"/>
        <v>6589</v>
      </c>
      <c r="J311" s="61"/>
      <c r="K311" s="15"/>
      <c r="L311" s="15"/>
      <c r="M311" s="15"/>
      <c r="N311" s="15"/>
      <c r="O311" s="15"/>
      <c r="P311" s="15"/>
    </row>
    <row r="312" spans="2:16" ht="12.75">
      <c r="B312" s="138" t="s">
        <v>18</v>
      </c>
      <c r="C312" s="139">
        <f t="shared" si="1"/>
        <v>1837.7400000000002</v>
      </c>
      <c r="D312" s="139">
        <f t="shared" si="1"/>
        <v>1531.4499999999998</v>
      </c>
      <c r="E312" s="139">
        <f t="shared" si="1"/>
        <v>1148.5875</v>
      </c>
      <c r="F312" s="139">
        <f t="shared" si="1"/>
        <v>106.30858720070579</v>
      </c>
      <c r="G312" s="139">
        <f t="shared" si="1"/>
        <v>30.521279593075505</v>
      </c>
      <c r="H312" s="143">
        <f t="shared" si="1"/>
        <v>6589</v>
      </c>
      <c r="J312" s="61"/>
      <c r="K312" s="15"/>
      <c r="L312" s="15"/>
      <c r="M312" s="15"/>
      <c r="N312" s="15"/>
      <c r="O312" s="15"/>
      <c r="P312" s="15"/>
    </row>
    <row r="313" spans="2:16" ht="12.75">
      <c r="B313" s="138" t="s">
        <v>19</v>
      </c>
      <c r="C313" s="139">
        <f t="shared" si="1"/>
        <v>1441.284</v>
      </c>
      <c r="D313" s="139">
        <f t="shared" si="1"/>
        <v>1201.0700000000002</v>
      </c>
      <c r="E313" s="139">
        <f t="shared" si="1"/>
        <v>900.8025</v>
      </c>
      <c r="F313" s="139">
        <f t="shared" si="1"/>
        <v>91.42517087018673</v>
      </c>
      <c r="G313" s="139">
        <f t="shared" si="1"/>
        <v>24.72768202195722</v>
      </c>
      <c r="H313" s="143">
        <f t="shared" si="1"/>
        <v>6589</v>
      </c>
      <c r="J313" s="61"/>
      <c r="K313" s="15"/>
      <c r="L313" s="15"/>
      <c r="M313" s="15"/>
      <c r="N313" s="15"/>
      <c r="O313" s="15"/>
      <c r="P313" s="15"/>
    </row>
    <row r="314" spans="2:16" ht="12.75">
      <c r="B314" s="138"/>
      <c r="C314" s="139"/>
      <c r="D314" s="139"/>
      <c r="E314" s="139"/>
      <c r="F314" s="139"/>
      <c r="G314" s="139"/>
      <c r="H314" s="143"/>
      <c r="J314" s="61"/>
      <c r="K314" s="15"/>
      <c r="L314" s="15"/>
      <c r="M314" s="15"/>
      <c r="N314" s="15"/>
      <c r="O314" s="15"/>
      <c r="P314" s="15"/>
    </row>
    <row r="315" spans="2:16" ht="12.75">
      <c r="B315" s="138" t="s">
        <v>20</v>
      </c>
      <c r="C315" s="139">
        <f t="shared" si="1"/>
        <v>920.0400000000002</v>
      </c>
      <c r="D315" s="139">
        <f t="shared" si="1"/>
        <v>766.7</v>
      </c>
      <c r="E315" s="139">
        <f t="shared" si="1"/>
        <v>575.025</v>
      </c>
      <c r="F315" s="139">
        <f t="shared" si="1"/>
        <v>64.4769567521909</v>
      </c>
      <c r="G315" s="139">
        <f t="shared" si="1"/>
        <v>6.145214285714286</v>
      </c>
      <c r="H315" s="143">
        <f t="shared" si="1"/>
        <v>6589</v>
      </c>
      <c r="J315" s="61"/>
      <c r="K315" s="15"/>
      <c r="L315" s="15"/>
      <c r="M315" s="15"/>
      <c r="N315" s="15"/>
      <c r="O315" s="15"/>
      <c r="P315" s="15"/>
    </row>
    <row r="316" spans="2:16" ht="12.75">
      <c r="B316" s="138" t="s">
        <v>21</v>
      </c>
      <c r="C316" s="139">
        <f t="shared" si="1"/>
        <v>418.3200000000001</v>
      </c>
      <c r="D316" s="139">
        <f t="shared" si="1"/>
        <v>348.6</v>
      </c>
      <c r="E316" s="139">
        <f t="shared" si="1"/>
        <v>261.45</v>
      </c>
      <c r="F316" s="139">
        <f t="shared" si="1"/>
        <v>46.068728919860625</v>
      </c>
      <c r="G316" s="139">
        <f t="shared" si="1"/>
        <v>0.6</v>
      </c>
      <c r="H316" s="143">
        <f t="shared" si="1"/>
        <v>6589</v>
      </c>
      <c r="J316" s="61"/>
      <c r="K316" s="15"/>
      <c r="L316" s="15"/>
      <c r="M316" s="15"/>
      <c r="N316" s="15"/>
      <c r="O316" s="15"/>
      <c r="P316" s="15"/>
    </row>
    <row r="317" spans="2:16" ht="12.75">
      <c r="B317" s="138" t="s">
        <v>22</v>
      </c>
      <c r="C317" s="139">
        <f t="shared" si="1"/>
        <v>343.82400000000007</v>
      </c>
      <c r="D317" s="139">
        <f t="shared" si="1"/>
        <v>286.52000000000004</v>
      </c>
      <c r="E317" s="139">
        <f t="shared" si="1"/>
        <v>214.89000000000001</v>
      </c>
      <c r="F317" s="139">
        <f t="shared" si="1"/>
        <v>23.478848432055752</v>
      </c>
      <c r="G317" s="139">
        <f t="shared" si="1"/>
        <v>0.3</v>
      </c>
      <c r="H317" s="143">
        <f t="shared" si="1"/>
        <v>6589</v>
      </c>
      <c r="J317" s="61"/>
      <c r="K317" s="15"/>
      <c r="L317" s="15"/>
      <c r="M317" s="15"/>
      <c r="N317" s="15"/>
      <c r="O317" s="15"/>
      <c r="P317" s="15"/>
    </row>
    <row r="318" spans="2:16" ht="12.75">
      <c r="B318" s="138" t="s">
        <v>11</v>
      </c>
      <c r="C318" s="139">
        <f t="shared" si="1"/>
        <v>373.82400000000007</v>
      </c>
      <c r="D318" s="139">
        <f t="shared" si="1"/>
        <v>311.52</v>
      </c>
      <c r="E318" s="139">
        <f t="shared" si="1"/>
        <v>233.64000000000001</v>
      </c>
      <c r="F318" s="139">
        <f t="shared" si="1"/>
        <v>23.336681765389088</v>
      </c>
      <c r="G318" s="139">
        <f t="shared" si="1"/>
        <v>0.3</v>
      </c>
      <c r="H318" s="143">
        <f t="shared" si="1"/>
        <v>6589</v>
      </c>
      <c r="J318" s="61"/>
      <c r="K318" s="15"/>
      <c r="L318" s="15"/>
      <c r="M318" s="15"/>
      <c r="N318" s="15"/>
      <c r="O318" s="15"/>
      <c r="P318" s="15"/>
    </row>
    <row r="319" spans="2:16" ht="12.75">
      <c r="B319" s="138" t="s">
        <v>12</v>
      </c>
      <c r="C319" s="139">
        <f t="shared" si="1"/>
        <v>358.80000000000007</v>
      </c>
      <c r="D319" s="139">
        <f t="shared" si="1"/>
        <v>299</v>
      </c>
      <c r="E319" s="139">
        <f t="shared" si="1"/>
        <v>224.25</v>
      </c>
      <c r="F319" s="139">
        <f t="shared" si="1"/>
        <v>23.37951509872242</v>
      </c>
      <c r="G319" s="139">
        <f t="shared" si="1"/>
        <v>0.3</v>
      </c>
      <c r="H319" s="143">
        <f t="shared" si="1"/>
        <v>6589</v>
      </c>
      <c r="J319" s="61"/>
      <c r="K319" s="15"/>
      <c r="L319" s="15"/>
      <c r="M319" s="15"/>
      <c r="N319" s="15"/>
      <c r="O319" s="15"/>
      <c r="P319" s="15"/>
    </row>
    <row r="320" spans="2:16" ht="12.75">
      <c r="B320" s="138" t="s">
        <v>13</v>
      </c>
      <c r="C320" s="139">
        <f t="shared" si="1"/>
        <v>410.148</v>
      </c>
      <c r="D320" s="139">
        <f t="shared" si="1"/>
        <v>341.79</v>
      </c>
      <c r="E320" s="139">
        <f t="shared" si="1"/>
        <v>256.3425</v>
      </c>
      <c r="F320" s="139">
        <f t="shared" si="1"/>
        <v>49.474128919860625</v>
      </c>
      <c r="G320" s="139">
        <f t="shared" si="1"/>
        <v>4.6</v>
      </c>
      <c r="H320" s="143">
        <f t="shared" si="1"/>
        <v>6589</v>
      </c>
      <c r="J320" s="61"/>
      <c r="K320" s="15"/>
      <c r="L320" s="15"/>
      <c r="M320" s="15"/>
      <c r="N320" s="15"/>
      <c r="O320" s="15"/>
      <c r="P320" s="15"/>
    </row>
    <row r="321" spans="2:16" ht="12.75">
      <c r="B321" s="120" t="s">
        <v>23</v>
      </c>
      <c r="C321" s="140">
        <f>SUM(C308:C320)</f>
        <v>12824.759999999998</v>
      </c>
      <c r="D321" s="140">
        <f>SUM(D308:D320)</f>
        <v>10687.300000000003</v>
      </c>
      <c r="E321" s="140">
        <f>SUM(E308:E320)</f>
        <v>8015.475</v>
      </c>
      <c r="F321" s="141"/>
      <c r="G321" s="141"/>
      <c r="H321" s="142"/>
      <c r="J321" s="14"/>
      <c r="K321" s="15"/>
      <c r="L321" s="15"/>
      <c r="M321" s="15"/>
      <c r="N321" s="25"/>
      <c r="O321" s="25"/>
      <c r="P321" s="25"/>
    </row>
    <row r="322" spans="1:11" ht="12.75">
      <c r="A322" s="160"/>
      <c r="B322" s="160"/>
      <c r="C322" s="160"/>
      <c r="D322" s="160"/>
      <c r="E322" s="160"/>
      <c r="F322" s="160"/>
      <c r="G322" s="160"/>
      <c r="H322" s="160"/>
      <c r="I322" s="160"/>
      <c r="K322" s="101"/>
    </row>
    <row r="323" spans="2:16" ht="12.75">
      <c r="B323" s="160"/>
      <c r="C323" s="15"/>
      <c r="D323" s="15"/>
      <c r="E323" s="15"/>
      <c r="F323" s="160"/>
      <c r="K323" s="101"/>
      <c r="P323" s="25"/>
    </row>
    <row r="324" spans="2:16" ht="12.75">
      <c r="B324" s="160"/>
      <c r="C324" s="160"/>
      <c r="D324" s="160"/>
      <c r="E324" s="160"/>
      <c r="F324" s="160"/>
      <c r="P324" s="25"/>
    </row>
    <row r="325" spans="2:16" ht="12.75">
      <c r="B325" s="160"/>
      <c r="C325" s="15"/>
      <c r="D325" s="15"/>
      <c r="E325" s="15"/>
      <c r="F325" s="160"/>
      <c r="K325" s="101"/>
      <c r="P325" s="25"/>
    </row>
    <row r="326" spans="2:6" ht="12.75">
      <c r="B326" s="160"/>
      <c r="C326" s="160"/>
      <c r="D326" s="160"/>
      <c r="E326" s="160"/>
      <c r="F326" s="160"/>
    </row>
    <row r="327" spans="2:16" ht="12.75">
      <c r="B327" s="160"/>
      <c r="C327" s="126"/>
      <c r="D327" s="126"/>
      <c r="E327" s="160"/>
      <c r="F327" s="160"/>
      <c r="K327" s="101"/>
      <c r="P327" s="25"/>
    </row>
    <row r="329" ht="12.75">
      <c r="K329" s="101"/>
    </row>
    <row r="339" spans="3:8" ht="12.75">
      <c r="C339" s="30"/>
      <c r="D339" s="30"/>
      <c r="E339" s="30"/>
      <c r="F339" s="30"/>
      <c r="G339" s="30"/>
      <c r="H339" s="30"/>
    </row>
    <row r="340" spans="3:8" ht="12.75">
      <c r="C340" s="30"/>
      <c r="D340" s="30"/>
      <c r="E340" s="30"/>
      <c r="F340" s="30"/>
      <c r="G340" s="30"/>
      <c r="H340" s="30"/>
    </row>
    <row r="341" spans="3:8" ht="12.75">
      <c r="C341" s="30"/>
      <c r="D341" s="30"/>
      <c r="E341" s="30"/>
      <c r="F341" s="30"/>
      <c r="G341" s="30"/>
      <c r="H341" s="30"/>
    </row>
    <row r="342" spans="3:8" ht="12.75">
      <c r="C342" s="30"/>
      <c r="D342" s="30"/>
      <c r="E342" s="30"/>
      <c r="F342" s="30"/>
      <c r="G342" s="30"/>
      <c r="H342" s="30"/>
    </row>
    <row r="343" spans="3:8" ht="12.75">
      <c r="C343" s="30"/>
      <c r="D343" s="30"/>
      <c r="E343" s="30"/>
      <c r="F343" s="30"/>
      <c r="G343" s="30"/>
      <c r="H343" s="30"/>
    </row>
    <row r="344" spans="3:8" ht="12.75">
      <c r="C344" s="30"/>
      <c r="D344" s="30"/>
      <c r="E344" s="30"/>
      <c r="F344" s="30"/>
      <c r="G344" s="30"/>
      <c r="H344" s="30"/>
    </row>
    <row r="345" spans="3:8" ht="12.75">
      <c r="C345" s="30"/>
      <c r="D345" s="30"/>
      <c r="E345" s="30"/>
      <c r="F345" s="30"/>
      <c r="G345" s="30"/>
      <c r="H345" s="30"/>
    </row>
    <row r="346" spans="3:8" ht="12.75">
      <c r="C346" s="30"/>
      <c r="D346" s="30"/>
      <c r="E346" s="30"/>
      <c r="F346" s="30"/>
      <c r="G346" s="30"/>
      <c r="H346" s="30"/>
    </row>
    <row r="347" spans="3:8" ht="12.75">
      <c r="C347" s="30"/>
      <c r="D347" s="30"/>
      <c r="E347" s="30"/>
      <c r="F347" s="30"/>
      <c r="G347" s="30"/>
      <c r="H347" s="30"/>
    </row>
    <row r="348" spans="3:8" ht="12.75">
      <c r="C348" s="30"/>
      <c r="D348" s="30"/>
      <c r="E348" s="30"/>
      <c r="F348" s="30"/>
      <c r="G348" s="30"/>
      <c r="H348" s="30"/>
    </row>
    <row r="349" spans="3:8" ht="12.75">
      <c r="C349" s="30"/>
      <c r="D349" s="30"/>
      <c r="E349" s="30"/>
      <c r="F349" s="30"/>
      <c r="G349" s="30"/>
      <c r="H349" s="30"/>
    </row>
    <row r="350" spans="3:8" ht="12.75">
      <c r="C350" s="30"/>
      <c r="D350" s="30"/>
      <c r="E350" s="30"/>
      <c r="F350" s="30"/>
      <c r="G350" s="30"/>
      <c r="H350" s="30"/>
    </row>
    <row r="351" spans="3:8" ht="12.75">
      <c r="C351" s="30"/>
      <c r="D351" s="30"/>
      <c r="E351" s="30"/>
      <c r="F351" s="30"/>
      <c r="G351" s="30"/>
      <c r="H351" s="30"/>
    </row>
    <row r="352" spans="3:8" ht="12.75">
      <c r="C352" s="30"/>
      <c r="D352" s="30"/>
      <c r="E352" s="30"/>
      <c r="F352" s="30"/>
      <c r="G352" s="30"/>
      <c r="H352" s="30"/>
    </row>
    <row r="353" spans="3:8" ht="12.75">
      <c r="C353" s="30"/>
      <c r="D353" s="30"/>
      <c r="E353" s="30"/>
      <c r="F353" s="30"/>
      <c r="G353" s="30"/>
      <c r="H353" s="30"/>
    </row>
    <row r="354" spans="3:8" ht="12.75">
      <c r="C354" s="30"/>
      <c r="D354" s="30"/>
      <c r="E354" s="30"/>
      <c r="F354" s="30"/>
      <c r="G354" s="30"/>
      <c r="H354" s="30"/>
    </row>
    <row r="355" spans="3:8" ht="12.75">
      <c r="C355" s="30"/>
      <c r="D355" s="30"/>
      <c r="E355" s="30"/>
      <c r="F355" s="30"/>
      <c r="G355" s="30"/>
      <c r="H355" s="30"/>
    </row>
  </sheetData>
  <sheetProtection/>
  <mergeCells count="96">
    <mergeCell ref="B25:B27"/>
    <mergeCell ref="B165:B167"/>
    <mergeCell ref="C165:E165"/>
    <mergeCell ref="H286:H287"/>
    <mergeCell ref="B285:B287"/>
    <mergeCell ref="C285:E285"/>
    <mergeCell ref="F285:G285"/>
    <mergeCell ref="C286:E286"/>
    <mergeCell ref="F286:G286"/>
    <mergeCell ref="F185:G185"/>
    <mergeCell ref="C126:E126"/>
    <mergeCell ref="B5:B7"/>
    <mergeCell ref="C5:E5"/>
    <mergeCell ref="F5:G5"/>
    <mergeCell ref="H46:H47"/>
    <mergeCell ref="B45:B47"/>
    <mergeCell ref="C45:E45"/>
    <mergeCell ref="F45:G45"/>
    <mergeCell ref="C46:E46"/>
    <mergeCell ref="F46:G46"/>
    <mergeCell ref="C6:E6"/>
    <mergeCell ref="F6:G6"/>
    <mergeCell ref="H6:H7"/>
    <mergeCell ref="F246:G246"/>
    <mergeCell ref="F245:G245"/>
    <mergeCell ref="C25:E25"/>
    <mergeCell ref="F25:G25"/>
    <mergeCell ref="C26:E26"/>
    <mergeCell ref="F26:G26"/>
    <mergeCell ref="H26:H27"/>
    <mergeCell ref="H306:H307"/>
    <mergeCell ref="H266:H267"/>
    <mergeCell ref="F146:G146"/>
    <mergeCell ref="F206:G206"/>
    <mergeCell ref="F165:G165"/>
    <mergeCell ref="H246:H247"/>
    <mergeCell ref="H146:H147"/>
    <mergeCell ref="F265:G265"/>
    <mergeCell ref="F266:G266"/>
    <mergeCell ref="H206:H207"/>
    <mergeCell ref="B305:B307"/>
    <mergeCell ref="C305:E305"/>
    <mergeCell ref="F305:G305"/>
    <mergeCell ref="C306:E306"/>
    <mergeCell ref="F306:G306"/>
    <mergeCell ref="B185:B187"/>
    <mergeCell ref="C225:E225"/>
    <mergeCell ref="C226:E226"/>
    <mergeCell ref="C185:E185"/>
    <mergeCell ref="C186:E186"/>
    <mergeCell ref="C146:E146"/>
    <mergeCell ref="B105:B107"/>
    <mergeCell ref="C105:E105"/>
    <mergeCell ref="F105:G105"/>
    <mergeCell ref="F65:G65"/>
    <mergeCell ref="C66:E66"/>
    <mergeCell ref="F66:G66"/>
    <mergeCell ref="F125:G125"/>
    <mergeCell ref="C65:E65"/>
    <mergeCell ref="F145:G145"/>
    <mergeCell ref="B125:B127"/>
    <mergeCell ref="C125:E125"/>
    <mergeCell ref="H66:H67"/>
    <mergeCell ref="H86:H87"/>
    <mergeCell ref="H106:H107"/>
    <mergeCell ref="F106:G106"/>
    <mergeCell ref="B65:B67"/>
    <mergeCell ref="F86:G86"/>
    <mergeCell ref="C106:E106"/>
    <mergeCell ref="F126:G126"/>
    <mergeCell ref="H166:H167"/>
    <mergeCell ref="F186:G186"/>
    <mergeCell ref="H186:H187"/>
    <mergeCell ref="B85:B87"/>
    <mergeCell ref="C85:E85"/>
    <mergeCell ref="F85:G85"/>
    <mergeCell ref="C86:E86"/>
    <mergeCell ref="H126:H127"/>
    <mergeCell ref="B145:B147"/>
    <mergeCell ref="C145:E145"/>
    <mergeCell ref="C166:E166"/>
    <mergeCell ref="F166:G166"/>
    <mergeCell ref="B225:B227"/>
    <mergeCell ref="B205:B207"/>
    <mergeCell ref="F226:G226"/>
    <mergeCell ref="F225:G225"/>
    <mergeCell ref="F205:G205"/>
    <mergeCell ref="H226:H227"/>
    <mergeCell ref="B245:B247"/>
    <mergeCell ref="B265:B267"/>
    <mergeCell ref="C206:E206"/>
    <mergeCell ref="C205:E205"/>
    <mergeCell ref="C265:E265"/>
    <mergeCell ref="C266:E266"/>
    <mergeCell ref="C245:E245"/>
    <mergeCell ref="C246:E246"/>
  </mergeCells>
  <printOptions/>
  <pageMargins left="0.7874015748031497" right="0.7874015748031497" top="0.984251968503937" bottom="0.7874015748031497" header="0.3937007874015748" footer="0.3937007874015748"/>
  <pageSetup horizontalDpi="300" verticalDpi="300" orientation="portrait" paperSize="9" scale="80" r:id="rId1"/>
  <headerFooter alignWithMargins="0">
    <oddHeader>&amp;C&amp;"Times New Roman,Félkövér"&amp;12Ajánlatkérők 2017-2018. gázévi földgáz igénye
felhasználási helyenként a 2. rész tekintetében&amp;R&amp;"Times New Roman,Félkövér"&amp;12 1/B. sz. melléklet</oddHeader>
    <oddFooter>&amp;C&amp;12&amp;P</oddFooter>
  </headerFooter>
  <rowBreaks count="5" manualBreakCount="5">
    <brk id="62" max="9" man="1"/>
    <brk id="122" max="9" man="1"/>
    <brk id="182" max="9" man="1"/>
    <brk id="242" max="9" man="1"/>
    <brk id="30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M2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4.5" style="0" customWidth="1"/>
    <col min="2" max="2" width="11.33203125" style="0" customWidth="1"/>
    <col min="8" max="8" width="12" style="0" customWidth="1"/>
  </cols>
  <sheetData>
    <row r="1" spans="1:2" ht="15.75" customHeight="1">
      <c r="A1" s="245"/>
      <c r="B1" s="31" t="s">
        <v>94</v>
      </c>
    </row>
    <row r="2" spans="2:8" ht="12.75" customHeight="1">
      <c r="B2" s="1"/>
      <c r="C2" s="2"/>
      <c r="D2" s="2"/>
      <c r="E2" s="2"/>
      <c r="F2" s="2"/>
      <c r="G2" s="2"/>
      <c r="H2" s="3"/>
    </row>
    <row r="3" spans="2:8" ht="15.75" customHeight="1">
      <c r="B3" s="31" t="s">
        <v>94</v>
      </c>
      <c r="C3" s="32"/>
      <c r="D3" s="32"/>
      <c r="E3" s="32"/>
      <c r="F3" s="32"/>
      <c r="G3" s="32"/>
      <c r="H3" s="33"/>
    </row>
    <row r="4" spans="2:8" ht="12.75" customHeight="1">
      <c r="B4" s="4" t="s">
        <v>181</v>
      </c>
      <c r="C4" s="5"/>
      <c r="D4" s="5"/>
      <c r="E4" s="5"/>
      <c r="F4" s="6"/>
      <c r="G4" s="104"/>
      <c r="H4" s="94"/>
    </row>
    <row r="5" spans="2:8" ht="12.75" customHeight="1">
      <c r="B5" s="102" t="s">
        <v>58</v>
      </c>
      <c r="C5" s="5"/>
      <c r="D5" s="5"/>
      <c r="E5" s="5"/>
      <c r="F5" s="66"/>
      <c r="G5" s="104"/>
      <c r="H5" s="94"/>
    </row>
    <row r="6" spans="2:8" ht="25.5" customHeight="1">
      <c r="B6" s="290" t="s">
        <v>0</v>
      </c>
      <c r="C6" s="291" t="s">
        <v>1</v>
      </c>
      <c r="D6" s="291"/>
      <c r="E6" s="291"/>
      <c r="F6" s="291" t="s">
        <v>2</v>
      </c>
      <c r="G6" s="291"/>
      <c r="H6" s="8" t="s">
        <v>3</v>
      </c>
    </row>
    <row r="7" spans="2:8" ht="12.75" customHeight="1">
      <c r="B7" s="290"/>
      <c r="C7" s="292" t="s">
        <v>4</v>
      </c>
      <c r="D7" s="292"/>
      <c r="E7" s="292"/>
      <c r="F7" s="292" t="s">
        <v>5</v>
      </c>
      <c r="G7" s="292"/>
      <c r="H7" s="289" t="s">
        <v>6</v>
      </c>
    </row>
    <row r="8" spans="2:8" ht="12.75" customHeight="1">
      <c r="B8" s="290"/>
      <c r="C8" s="9" t="s">
        <v>7</v>
      </c>
      <c r="D8" s="9" t="s">
        <v>8</v>
      </c>
      <c r="E8" s="9" t="s">
        <v>9</v>
      </c>
      <c r="F8" s="9" t="s">
        <v>10</v>
      </c>
      <c r="G8" s="10" t="s">
        <v>9</v>
      </c>
      <c r="H8" s="289"/>
    </row>
    <row r="9" spans="2:13" ht="12.75" customHeight="1">
      <c r="B9" s="11" t="s">
        <v>14</v>
      </c>
      <c r="C9" s="12">
        <f aca="true" t="shared" si="0" ref="C9:C21">+E9*1.6</f>
        <v>4.5</v>
      </c>
      <c r="D9" s="12">
        <v>3.75</v>
      </c>
      <c r="E9" s="12">
        <f aca="true" t="shared" si="1" ref="E9:E21">D9*0.75</f>
        <v>2.8125</v>
      </c>
      <c r="F9" s="12">
        <v>0.2893569844789356</v>
      </c>
      <c r="G9" s="12">
        <v>0.06820557491289198</v>
      </c>
      <c r="H9" s="28">
        <v>44</v>
      </c>
      <c r="I9" s="30"/>
      <c r="J9" s="233"/>
      <c r="K9" s="30"/>
      <c r="M9" s="30"/>
    </row>
    <row r="10" spans="2:13" ht="12.75" customHeight="1">
      <c r="B10" s="11" t="s">
        <v>15</v>
      </c>
      <c r="C10" s="12">
        <f t="shared" si="0"/>
        <v>8.712000000000002</v>
      </c>
      <c r="D10" s="12">
        <v>7.26</v>
      </c>
      <c r="E10" s="12">
        <f t="shared" si="1"/>
        <v>5.445</v>
      </c>
      <c r="F10" s="12">
        <v>0.6631097560975608</v>
      </c>
      <c r="G10" s="12">
        <v>0.1273170731707317</v>
      </c>
      <c r="H10" s="28">
        <v>44</v>
      </c>
      <c r="I10" s="30"/>
      <c r="J10" s="233"/>
      <c r="K10" s="30"/>
      <c r="M10" s="30"/>
    </row>
    <row r="11" spans="2:13" ht="12.75" customHeight="1">
      <c r="B11" s="11" t="s">
        <v>16</v>
      </c>
      <c r="C11" s="12">
        <f t="shared" si="0"/>
        <v>9.9</v>
      </c>
      <c r="D11" s="12">
        <v>8.25</v>
      </c>
      <c r="E11" s="12">
        <f t="shared" si="1"/>
        <v>6.1875</v>
      </c>
      <c r="F11" s="12">
        <v>0.7962487519612036</v>
      </c>
      <c r="G11" s="12">
        <v>0.14719841793012522</v>
      </c>
      <c r="H11" s="28">
        <v>44</v>
      </c>
      <c r="I11" s="30"/>
      <c r="J11" s="233"/>
      <c r="K11" s="30"/>
      <c r="M11" s="30"/>
    </row>
    <row r="12" spans="2:13" ht="12.75" customHeight="1">
      <c r="B12" s="11" t="s">
        <v>17</v>
      </c>
      <c r="C12" s="12">
        <f t="shared" si="0"/>
        <v>12.42</v>
      </c>
      <c r="D12" s="12">
        <v>10.35</v>
      </c>
      <c r="E12" s="12">
        <f t="shared" si="1"/>
        <v>7.762499999999999</v>
      </c>
      <c r="F12" s="12">
        <v>0.8595867208672083</v>
      </c>
      <c r="G12" s="12">
        <v>0.1768292682926829</v>
      </c>
      <c r="H12" s="28">
        <v>44</v>
      </c>
      <c r="I12" s="30"/>
      <c r="J12" s="233"/>
      <c r="K12" s="30"/>
      <c r="M12" s="30"/>
    </row>
    <row r="13" spans="2:13" ht="12.75" customHeight="1">
      <c r="B13" s="11" t="s">
        <v>18</v>
      </c>
      <c r="C13" s="12">
        <f t="shared" si="0"/>
        <v>12.408000000000001</v>
      </c>
      <c r="D13" s="12">
        <v>10.34</v>
      </c>
      <c r="E13" s="12">
        <f t="shared" si="1"/>
        <v>7.755</v>
      </c>
      <c r="F13" s="12">
        <v>0.7920477642276422</v>
      </c>
      <c r="G13" s="12">
        <v>0.15654591104734578</v>
      </c>
      <c r="H13" s="28">
        <v>44</v>
      </c>
      <c r="I13" s="30"/>
      <c r="J13" s="233"/>
      <c r="K13" s="30"/>
      <c r="M13" s="30"/>
    </row>
    <row r="14" spans="2:13" ht="12.75" customHeight="1">
      <c r="B14" s="11" t="s">
        <v>19</v>
      </c>
      <c r="C14" s="12">
        <f t="shared" si="0"/>
        <v>7.704</v>
      </c>
      <c r="D14" s="12">
        <v>6.42</v>
      </c>
      <c r="E14" s="12">
        <f t="shared" si="1"/>
        <v>4.8149999999999995</v>
      </c>
      <c r="F14" s="12">
        <v>0.656794425087108</v>
      </c>
      <c r="G14" s="12">
        <v>0.1317073170731707</v>
      </c>
      <c r="H14" s="28">
        <v>44</v>
      </c>
      <c r="I14" s="30"/>
      <c r="J14" s="233"/>
      <c r="K14" s="30"/>
      <c r="M14" s="30"/>
    </row>
    <row r="15" spans="2:13" ht="12.75" customHeight="1">
      <c r="B15" s="11"/>
      <c r="C15" s="12"/>
      <c r="D15" s="12"/>
      <c r="E15" s="12"/>
      <c r="F15" s="12"/>
      <c r="G15" s="12"/>
      <c r="H15" s="28"/>
      <c r="I15" s="30"/>
      <c r="J15" s="233"/>
      <c r="K15" s="30"/>
      <c r="M15" s="30"/>
    </row>
    <row r="16" spans="2:13" ht="12.75" customHeight="1">
      <c r="B16" s="11" t="s">
        <v>20</v>
      </c>
      <c r="C16" s="12">
        <f t="shared" si="0"/>
        <v>2.7960000000000003</v>
      </c>
      <c r="D16" s="12">
        <v>2.33</v>
      </c>
      <c r="E16" s="12">
        <f t="shared" si="1"/>
        <v>1.7475</v>
      </c>
      <c r="F16" s="12">
        <v>0.20630081300813005</v>
      </c>
      <c r="G16" s="12">
        <v>0</v>
      </c>
      <c r="H16" s="28">
        <v>44</v>
      </c>
      <c r="I16" s="30"/>
      <c r="J16" s="234"/>
      <c r="K16" s="30"/>
      <c r="M16" s="30"/>
    </row>
    <row r="17" spans="2:13" ht="12.75" customHeight="1">
      <c r="B17" s="11" t="s">
        <v>21</v>
      </c>
      <c r="C17" s="12">
        <f t="shared" si="0"/>
        <v>1.3440000000000003</v>
      </c>
      <c r="D17" s="12">
        <v>1.12</v>
      </c>
      <c r="E17" s="12">
        <f t="shared" si="1"/>
        <v>0.8400000000000001</v>
      </c>
      <c r="F17" s="12">
        <v>0.07073170731707315</v>
      </c>
      <c r="G17" s="12">
        <v>0</v>
      </c>
      <c r="H17" s="28">
        <v>44</v>
      </c>
      <c r="I17" s="30"/>
      <c r="J17" s="233"/>
      <c r="K17" s="30"/>
      <c r="M17" s="30"/>
    </row>
    <row r="18" spans="2:13" ht="12.75" customHeight="1">
      <c r="B18" s="11" t="s">
        <v>22</v>
      </c>
      <c r="C18" s="12">
        <f t="shared" si="0"/>
        <v>0.744</v>
      </c>
      <c r="D18" s="12">
        <v>0.62</v>
      </c>
      <c r="E18" s="12">
        <f t="shared" si="1"/>
        <v>0.46499999999999997</v>
      </c>
      <c r="F18" s="12">
        <v>0.04420731707317072</v>
      </c>
      <c r="G18" s="12">
        <v>0</v>
      </c>
      <c r="H18" s="28">
        <v>44</v>
      </c>
      <c r="I18" s="30"/>
      <c r="J18" s="233"/>
      <c r="K18" s="30"/>
      <c r="M18" s="30"/>
    </row>
    <row r="19" spans="2:13" ht="12.75" customHeight="1">
      <c r="B19" s="11" t="s">
        <v>11</v>
      </c>
      <c r="C19" s="12">
        <f t="shared" si="0"/>
        <v>0.588</v>
      </c>
      <c r="D19" s="12">
        <v>0.49</v>
      </c>
      <c r="E19" s="12">
        <f t="shared" si="1"/>
        <v>0.3675</v>
      </c>
      <c r="F19" s="12">
        <v>0.04420731707317072</v>
      </c>
      <c r="G19" s="12">
        <v>0</v>
      </c>
      <c r="H19" s="28">
        <v>44</v>
      </c>
      <c r="I19" s="30"/>
      <c r="J19" s="233"/>
      <c r="K19" s="30"/>
      <c r="M19" s="30"/>
    </row>
    <row r="20" spans="2:13" ht="12.75" customHeight="1">
      <c r="B20" s="11" t="s">
        <v>12</v>
      </c>
      <c r="C20" s="12">
        <f t="shared" si="0"/>
        <v>0.7320000000000001</v>
      </c>
      <c r="D20" s="12">
        <v>0.61</v>
      </c>
      <c r="E20" s="12">
        <f t="shared" si="1"/>
        <v>0.4575</v>
      </c>
      <c r="F20" s="12">
        <v>0.04420731707317072</v>
      </c>
      <c r="G20" s="12">
        <v>0</v>
      </c>
      <c r="H20" s="28">
        <v>44</v>
      </c>
      <c r="I20" s="30"/>
      <c r="J20" s="233"/>
      <c r="K20" s="30"/>
      <c r="M20" s="30"/>
    </row>
    <row r="21" spans="2:13" ht="12.75" customHeight="1">
      <c r="B21" s="11" t="s">
        <v>13</v>
      </c>
      <c r="C21" s="12">
        <f t="shared" si="0"/>
        <v>1.032</v>
      </c>
      <c r="D21" s="12">
        <v>0.86</v>
      </c>
      <c r="E21" s="12">
        <f t="shared" si="1"/>
        <v>0.645</v>
      </c>
      <c r="F21" s="12">
        <v>0.07073170731707315</v>
      </c>
      <c r="G21" s="12">
        <v>0</v>
      </c>
      <c r="H21" s="28">
        <v>44</v>
      </c>
      <c r="I21" s="30"/>
      <c r="J21" s="233"/>
      <c r="K21" s="30"/>
      <c r="M21" s="30"/>
    </row>
    <row r="22" spans="2:9" ht="12.75" customHeight="1">
      <c r="B22" s="120" t="s">
        <v>23</v>
      </c>
      <c r="C22" s="119">
        <f>SUM(C9:C21)</f>
        <v>62.88000000000001</v>
      </c>
      <c r="D22" s="119">
        <f>SUM(D9:D21)</f>
        <v>52.4</v>
      </c>
      <c r="E22" s="119">
        <f>SUM(E9:E21)</f>
        <v>39.30000000000001</v>
      </c>
      <c r="F22" s="12"/>
      <c r="G22" s="12"/>
      <c r="H22" s="13"/>
      <c r="I22" s="30"/>
    </row>
    <row r="23" spans="2:8" ht="12.75" customHeight="1">
      <c r="B23" s="4"/>
      <c r="C23" s="5"/>
      <c r="D23" s="5"/>
      <c r="E23" s="5"/>
      <c r="F23" s="6"/>
      <c r="G23" s="6"/>
      <c r="H23" s="7"/>
    </row>
    <row r="24" spans="2:10" ht="12.75">
      <c r="B24" s="160"/>
      <c r="C24" s="126"/>
      <c r="D24" s="126"/>
      <c r="E24" s="126"/>
      <c r="F24" s="160"/>
      <c r="G24" s="160"/>
      <c r="H24" s="160"/>
      <c r="I24" s="160"/>
      <c r="J24" s="160"/>
    </row>
    <row r="25" spans="2:10" ht="12.75">
      <c r="B25" s="160"/>
      <c r="C25" s="160"/>
      <c r="D25" s="160"/>
      <c r="E25" s="160"/>
      <c r="F25" s="160"/>
      <c r="G25" s="160"/>
      <c r="H25" s="160"/>
      <c r="I25" s="160"/>
      <c r="J25" s="160"/>
    </row>
    <row r="26" spans="2:10" ht="12.75">
      <c r="B26" s="160"/>
      <c r="C26" s="160"/>
      <c r="D26" s="160"/>
      <c r="E26" s="160"/>
      <c r="F26" s="160"/>
      <c r="G26" s="160"/>
      <c r="H26" s="160"/>
      <c r="I26" s="160"/>
      <c r="J26" s="160"/>
    </row>
    <row r="27" spans="2:10" ht="12.75">
      <c r="B27" s="160"/>
      <c r="C27" s="160"/>
      <c r="D27" s="160"/>
      <c r="E27" s="160"/>
      <c r="F27" s="160"/>
      <c r="G27" s="160"/>
      <c r="H27" s="160"/>
      <c r="I27" s="160"/>
      <c r="J27" s="160"/>
    </row>
    <row r="28" spans="2:10" ht="12.75">
      <c r="B28" s="160"/>
      <c r="C28" s="160"/>
      <c r="D28" s="160"/>
      <c r="E28" s="160"/>
      <c r="F28" s="160"/>
      <c r="G28" s="160"/>
      <c r="H28" s="160"/>
      <c r="I28" s="160"/>
      <c r="J28" s="160"/>
    </row>
  </sheetData>
  <sheetProtection/>
  <mergeCells count="6">
    <mergeCell ref="H7:H8"/>
    <mergeCell ref="B6:B8"/>
    <mergeCell ref="C6:E6"/>
    <mergeCell ref="F6:G6"/>
    <mergeCell ref="C7:E7"/>
    <mergeCell ref="F7:G7"/>
  </mergeCells>
  <printOptions/>
  <pageMargins left="0.7874015748031497" right="0.7874015748031497" top="0.984251968503937" bottom="0.7874015748031497" header="0.3937007874015748" footer="0.3937007874015748"/>
  <pageSetup horizontalDpi="300" verticalDpi="300" orientation="portrait" paperSize="9" scale="80" r:id="rId1"/>
  <headerFooter alignWithMargins="0">
    <oddHeader>&amp;C&amp;"Times New Roman,Félkövér"&amp;12Ajánlatkérők 2017-2018. gázévi földgáz igénye
felhasználási helyenként a 2. rész tekintetében&amp;R&amp;"Times New Roman,Félkövér"&amp;12 1/B. sz. melléklet</oddHeader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J29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4.5" style="0" customWidth="1"/>
    <col min="2" max="2" width="11.33203125" style="0" customWidth="1"/>
    <col min="8" max="8" width="12" style="0" customWidth="1"/>
  </cols>
  <sheetData>
    <row r="1" spans="1:2" ht="15.75" customHeight="1">
      <c r="A1" s="245"/>
      <c r="B1" s="31" t="s">
        <v>92</v>
      </c>
    </row>
    <row r="2" spans="2:8" ht="12.75" customHeight="1">
      <c r="B2" s="1"/>
      <c r="C2" s="2"/>
      <c r="D2" s="2"/>
      <c r="E2" s="2"/>
      <c r="F2" s="2"/>
      <c r="G2" s="2"/>
      <c r="H2" s="3"/>
    </row>
    <row r="3" spans="2:8" ht="15.75" customHeight="1">
      <c r="B3" s="31" t="s">
        <v>92</v>
      </c>
      <c r="C3" s="32"/>
      <c r="D3" s="32"/>
      <c r="E3" s="32"/>
      <c r="F3" s="32"/>
      <c r="G3" s="32"/>
      <c r="H3" s="33"/>
    </row>
    <row r="4" spans="2:8" ht="12.75">
      <c r="B4" s="34" t="s">
        <v>93</v>
      </c>
      <c r="C4" s="35"/>
      <c r="D4" s="103"/>
      <c r="E4" s="94"/>
      <c r="F4" s="94"/>
      <c r="G4" s="36"/>
      <c r="H4" s="37"/>
    </row>
    <row r="5" spans="2:8" ht="12.75">
      <c r="B5" s="102" t="s">
        <v>55</v>
      </c>
      <c r="C5" s="35"/>
      <c r="D5" s="103"/>
      <c r="E5" s="94"/>
      <c r="F5" s="94"/>
      <c r="G5" s="80"/>
      <c r="H5" s="81"/>
    </row>
    <row r="6" spans="2:8" ht="25.5">
      <c r="B6" s="295" t="s">
        <v>0</v>
      </c>
      <c r="C6" s="296" t="s">
        <v>1</v>
      </c>
      <c r="D6" s="296"/>
      <c r="E6" s="296"/>
      <c r="F6" s="296" t="s">
        <v>2</v>
      </c>
      <c r="G6" s="296"/>
      <c r="H6" s="38" t="s">
        <v>3</v>
      </c>
    </row>
    <row r="7" spans="2:8" ht="12.75" customHeight="1">
      <c r="B7" s="295"/>
      <c r="C7" s="293" t="s">
        <v>4</v>
      </c>
      <c r="D7" s="293"/>
      <c r="E7" s="293"/>
      <c r="F7" s="293" t="s">
        <v>5</v>
      </c>
      <c r="G7" s="293"/>
      <c r="H7" s="294" t="s">
        <v>6</v>
      </c>
    </row>
    <row r="8" spans="2:8" ht="12.75" customHeight="1">
      <c r="B8" s="295"/>
      <c r="C8" s="39" t="s">
        <v>7</v>
      </c>
      <c r="D8" s="39" t="s">
        <v>8</v>
      </c>
      <c r="E8" s="39" t="s">
        <v>9</v>
      </c>
      <c r="F8" s="39" t="s">
        <v>10</v>
      </c>
      <c r="G8" s="40" t="s">
        <v>9</v>
      </c>
      <c r="H8" s="294"/>
    </row>
    <row r="9" spans="2:9" ht="12.75" customHeight="1">
      <c r="B9" s="41" t="s">
        <v>14</v>
      </c>
      <c r="C9" s="42">
        <f aca="true" t="shared" si="0" ref="C9:C21">+E9*1.6</f>
        <v>4.128</v>
      </c>
      <c r="D9" s="42">
        <v>3.44</v>
      </c>
      <c r="E9" s="42">
        <f aca="true" t="shared" si="1" ref="E9:E21">D9*0.75</f>
        <v>2.58</v>
      </c>
      <c r="F9" s="42">
        <v>0.2344789356984478</v>
      </c>
      <c r="G9" s="42">
        <v>0.055270034843205564</v>
      </c>
      <c r="H9" s="28">
        <v>69</v>
      </c>
      <c r="I9" s="30"/>
    </row>
    <row r="10" spans="2:9" ht="12.75" customHeight="1">
      <c r="B10" s="41" t="s">
        <v>15</v>
      </c>
      <c r="C10" s="42">
        <f t="shared" si="0"/>
        <v>8.256</v>
      </c>
      <c r="D10" s="42">
        <v>6.88</v>
      </c>
      <c r="E10" s="42">
        <f t="shared" si="1"/>
        <v>5.16</v>
      </c>
      <c r="F10" s="42">
        <v>0.5373475609756097</v>
      </c>
      <c r="G10" s="42">
        <v>0.10317073170731705</v>
      </c>
      <c r="H10" s="28">
        <v>69</v>
      </c>
      <c r="I10" s="30"/>
    </row>
    <row r="11" spans="2:9" ht="12.75" customHeight="1">
      <c r="B11" s="41" t="s">
        <v>16</v>
      </c>
      <c r="C11" s="42">
        <f t="shared" si="0"/>
        <v>10.092</v>
      </c>
      <c r="D11" s="42">
        <v>8.41</v>
      </c>
      <c r="E11" s="42">
        <f t="shared" si="1"/>
        <v>6.3075</v>
      </c>
      <c r="F11" s="42">
        <v>0.645236057623734</v>
      </c>
      <c r="G11" s="42">
        <v>0.11928147659854978</v>
      </c>
      <c r="H11" s="28">
        <v>69</v>
      </c>
      <c r="I11" s="30"/>
    </row>
    <row r="12" spans="2:9" ht="12.75" customHeight="1">
      <c r="B12" s="41" t="s">
        <v>17</v>
      </c>
      <c r="C12" s="42">
        <f t="shared" si="0"/>
        <v>11.46</v>
      </c>
      <c r="D12" s="42">
        <v>9.55</v>
      </c>
      <c r="E12" s="42">
        <f t="shared" si="1"/>
        <v>7.1625000000000005</v>
      </c>
      <c r="F12" s="42">
        <v>0.6965616531165311</v>
      </c>
      <c r="G12" s="42">
        <v>0.14329268292682926</v>
      </c>
      <c r="H12" s="28">
        <v>69</v>
      </c>
      <c r="I12" s="30"/>
    </row>
    <row r="13" spans="2:9" ht="12.75" customHeight="1">
      <c r="B13" s="41" t="s">
        <v>18</v>
      </c>
      <c r="C13" s="42">
        <f t="shared" si="0"/>
        <v>9.864000000000003</v>
      </c>
      <c r="D13" s="42">
        <v>8.22</v>
      </c>
      <c r="E13" s="42">
        <f t="shared" si="1"/>
        <v>6.165000000000001</v>
      </c>
      <c r="F13" s="42">
        <v>0.6418318089430892</v>
      </c>
      <c r="G13" s="42">
        <v>0.1268561692969871</v>
      </c>
      <c r="H13" s="28">
        <v>69</v>
      </c>
      <c r="I13" s="30"/>
    </row>
    <row r="14" spans="2:9" ht="12.75" customHeight="1">
      <c r="B14" s="41" t="s">
        <v>19</v>
      </c>
      <c r="C14" s="42">
        <f t="shared" si="0"/>
        <v>8.256</v>
      </c>
      <c r="D14" s="42">
        <v>6.88</v>
      </c>
      <c r="E14" s="42">
        <f t="shared" si="1"/>
        <v>5.16</v>
      </c>
      <c r="F14" s="42">
        <v>0.5322299651567943</v>
      </c>
      <c r="G14" s="42">
        <v>0.10672834314550039</v>
      </c>
      <c r="H14" s="28">
        <v>69</v>
      </c>
      <c r="I14" s="30"/>
    </row>
    <row r="15" spans="2:9" ht="12.75" customHeight="1">
      <c r="B15" s="41"/>
      <c r="C15" s="42"/>
      <c r="D15" s="42"/>
      <c r="E15" s="42"/>
      <c r="F15" s="42"/>
      <c r="G15" s="42"/>
      <c r="H15" s="28"/>
      <c r="I15" s="30"/>
    </row>
    <row r="16" spans="2:9" ht="12.75" customHeight="1">
      <c r="B16" s="41" t="s">
        <v>20</v>
      </c>
      <c r="C16" s="42">
        <f t="shared" si="0"/>
        <v>2.292</v>
      </c>
      <c r="D16" s="42">
        <v>1.91</v>
      </c>
      <c r="E16" s="42">
        <f t="shared" si="1"/>
        <v>1.4324999999999999</v>
      </c>
      <c r="F16" s="42">
        <v>0.16717479674796745</v>
      </c>
      <c r="G16" s="42">
        <v>0</v>
      </c>
      <c r="H16" s="28">
        <v>69</v>
      </c>
      <c r="I16" s="30"/>
    </row>
    <row r="17" spans="2:9" ht="12.75" customHeight="1">
      <c r="B17" s="41" t="s">
        <v>21</v>
      </c>
      <c r="C17" s="42">
        <f t="shared" si="0"/>
        <v>0.684</v>
      </c>
      <c r="D17" s="42">
        <v>0.57</v>
      </c>
      <c r="E17" s="42">
        <f t="shared" si="1"/>
        <v>0.4275</v>
      </c>
      <c r="F17" s="42">
        <v>0.057317073170731696</v>
      </c>
      <c r="G17" s="42">
        <v>0</v>
      </c>
      <c r="H17" s="28">
        <v>69</v>
      </c>
      <c r="I17" s="30"/>
    </row>
    <row r="18" spans="2:9" ht="12.75" customHeight="1">
      <c r="B18" s="41" t="s">
        <v>22</v>
      </c>
      <c r="C18" s="42">
        <f t="shared" si="0"/>
        <v>0.22800000000000004</v>
      </c>
      <c r="D18" s="42">
        <v>0.19</v>
      </c>
      <c r="E18" s="42">
        <f t="shared" si="1"/>
        <v>0.14250000000000002</v>
      </c>
      <c r="F18" s="42">
        <v>0.035823170731707314</v>
      </c>
      <c r="G18" s="42">
        <v>0</v>
      </c>
      <c r="H18" s="28">
        <v>69</v>
      </c>
      <c r="I18" s="30"/>
    </row>
    <row r="19" spans="2:9" ht="12.75" customHeight="1">
      <c r="B19" s="41" t="s">
        <v>11</v>
      </c>
      <c r="C19" s="42">
        <f t="shared" si="0"/>
        <v>0.22800000000000004</v>
      </c>
      <c r="D19" s="42">
        <v>0.19</v>
      </c>
      <c r="E19" s="42">
        <f t="shared" si="1"/>
        <v>0.14250000000000002</v>
      </c>
      <c r="F19" s="42">
        <v>0.035823170731707314</v>
      </c>
      <c r="G19" s="42">
        <v>0</v>
      </c>
      <c r="H19" s="28">
        <v>69</v>
      </c>
      <c r="I19" s="30"/>
    </row>
    <row r="20" spans="2:9" ht="12.75" customHeight="1">
      <c r="B20" s="41" t="s">
        <v>12</v>
      </c>
      <c r="C20" s="42">
        <f t="shared" si="0"/>
        <v>0.22800000000000004</v>
      </c>
      <c r="D20" s="42">
        <v>0.19</v>
      </c>
      <c r="E20" s="42">
        <f t="shared" si="1"/>
        <v>0.14250000000000002</v>
      </c>
      <c r="F20" s="42">
        <v>0.035823170731707314</v>
      </c>
      <c r="G20" s="42">
        <v>0</v>
      </c>
      <c r="H20" s="28">
        <v>69</v>
      </c>
      <c r="I20" s="30"/>
    </row>
    <row r="21" spans="2:9" ht="12.75" customHeight="1">
      <c r="B21" s="41" t="s">
        <v>13</v>
      </c>
      <c r="C21" s="42">
        <f t="shared" si="0"/>
        <v>0.684</v>
      </c>
      <c r="D21" s="42">
        <v>0.57</v>
      </c>
      <c r="E21" s="42">
        <f t="shared" si="1"/>
        <v>0.4275</v>
      </c>
      <c r="F21" s="42">
        <v>0.057317073170731696</v>
      </c>
      <c r="G21" s="42">
        <v>0</v>
      </c>
      <c r="H21" s="28">
        <v>69</v>
      </c>
      <c r="I21" s="30"/>
    </row>
    <row r="22" spans="2:9" ht="12.75" customHeight="1">
      <c r="B22" s="120" t="s">
        <v>23</v>
      </c>
      <c r="C22" s="121">
        <f>SUM(C9:C21)</f>
        <v>56.400000000000006</v>
      </c>
      <c r="D22" s="121">
        <f>SUM(D9:D21)</f>
        <v>46.99999999999999</v>
      </c>
      <c r="E22" s="121">
        <f>SUM(E9:E21)</f>
        <v>35.24999999999999</v>
      </c>
      <c r="F22" s="42"/>
      <c r="G22" s="42"/>
      <c r="H22" s="28"/>
      <c r="I22" s="30"/>
    </row>
    <row r="23" spans="2:8" ht="12.75" customHeight="1">
      <c r="B23" s="43"/>
      <c r="C23" s="43"/>
      <c r="D23" s="43"/>
      <c r="E23" s="43"/>
      <c r="F23" s="43"/>
      <c r="G23" s="43"/>
      <c r="H23" s="43"/>
    </row>
    <row r="24" spans="2:10" ht="12.75">
      <c r="B24" s="160"/>
      <c r="C24" s="126"/>
      <c r="D24" s="126"/>
      <c r="E24" s="126"/>
      <c r="F24" s="160"/>
      <c r="G24" s="160"/>
      <c r="H24" s="160"/>
      <c r="I24" s="160"/>
      <c r="J24" s="160"/>
    </row>
    <row r="25" spans="2:10" ht="12.75">
      <c r="B25" s="160"/>
      <c r="C25" s="160"/>
      <c r="D25" s="160"/>
      <c r="E25" s="160"/>
      <c r="F25" s="160"/>
      <c r="G25" s="160"/>
      <c r="H25" s="160"/>
      <c r="I25" s="160"/>
      <c r="J25" s="160"/>
    </row>
    <row r="26" spans="2:10" ht="12.75">
      <c r="B26" s="160"/>
      <c r="C26" s="160"/>
      <c r="D26" s="160"/>
      <c r="E26" s="160"/>
      <c r="F26" s="160"/>
      <c r="G26" s="160"/>
      <c r="H26" s="160"/>
      <c r="I26" s="160"/>
      <c r="J26" s="160"/>
    </row>
    <row r="27" spans="2:10" ht="12.75">
      <c r="B27" s="160"/>
      <c r="C27" s="160"/>
      <c r="D27" s="160"/>
      <c r="E27" s="160"/>
      <c r="F27" s="160"/>
      <c r="G27" s="160"/>
      <c r="H27" s="160"/>
      <c r="I27" s="160"/>
      <c r="J27" s="160"/>
    </row>
    <row r="28" spans="2:10" ht="12.75">
      <c r="B28" s="160"/>
      <c r="C28" s="160"/>
      <c r="D28" s="160"/>
      <c r="E28" s="160"/>
      <c r="F28" s="160"/>
      <c r="G28" s="160"/>
      <c r="H28" s="160"/>
      <c r="I28" s="160"/>
      <c r="J28" s="160"/>
    </row>
    <row r="29" spans="2:10" ht="12.75">
      <c r="B29" s="160"/>
      <c r="C29" s="160"/>
      <c r="D29" s="160"/>
      <c r="E29" s="160"/>
      <c r="F29" s="160"/>
      <c r="G29" s="160"/>
      <c r="H29" s="160"/>
      <c r="I29" s="160"/>
      <c r="J29" s="160"/>
    </row>
  </sheetData>
  <sheetProtection/>
  <mergeCells count="6">
    <mergeCell ref="C7:E7"/>
    <mergeCell ref="F7:G7"/>
    <mergeCell ref="H7:H8"/>
    <mergeCell ref="B6:B8"/>
    <mergeCell ref="C6:E6"/>
    <mergeCell ref="F6:G6"/>
  </mergeCells>
  <printOptions/>
  <pageMargins left="0.7874015748031497" right="0.7874015748031497" top="0.984251968503937" bottom="0.7874015748031497" header="0.3937007874015748" footer="0.3937007874015748"/>
  <pageSetup horizontalDpi="300" verticalDpi="300" orientation="portrait" paperSize="9" scale="80" r:id="rId1"/>
  <headerFooter alignWithMargins="0">
    <oddHeader>&amp;C&amp;"Times New Roman,Félkövér"&amp;12Ajánlatkérők 2017-2018. gázévi földgáz igénye
felhasználási helyenként a 2. rész tekintetében&amp;R&amp;"Times New Roman,Félkövér"&amp;12 1/B. sz. melléklet</oddHeader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J71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4.5" style="0" customWidth="1"/>
    <col min="2" max="2" width="11.33203125" style="0" customWidth="1"/>
    <col min="8" max="8" width="12" style="0" customWidth="1"/>
  </cols>
  <sheetData>
    <row r="1" spans="1:2" ht="15.75" customHeight="1">
      <c r="A1" s="245"/>
      <c r="B1" s="31" t="s">
        <v>106</v>
      </c>
    </row>
    <row r="2" spans="2:8" ht="12.75" customHeight="1">
      <c r="B2" s="1"/>
      <c r="C2" s="2"/>
      <c r="D2" s="2"/>
      <c r="E2" s="2"/>
      <c r="F2" s="2"/>
      <c r="G2" s="2"/>
      <c r="H2" s="3"/>
    </row>
    <row r="3" spans="2:8" ht="15.75" customHeight="1">
      <c r="B3" s="31" t="s">
        <v>91</v>
      </c>
      <c r="C3" s="32"/>
      <c r="D3" s="32"/>
      <c r="E3" s="32"/>
      <c r="F3" s="32"/>
      <c r="G3" s="32"/>
      <c r="H3" s="33"/>
    </row>
    <row r="4" spans="2:8" ht="12.75" customHeight="1">
      <c r="B4" s="34" t="s">
        <v>79</v>
      </c>
      <c r="C4" s="35"/>
      <c r="D4" s="103"/>
      <c r="E4" s="94"/>
      <c r="F4" s="91"/>
      <c r="G4" s="80"/>
      <c r="H4" s="37"/>
    </row>
    <row r="5" spans="2:8" ht="12.75" customHeight="1">
      <c r="B5" s="102" t="s">
        <v>54</v>
      </c>
      <c r="C5" s="35"/>
      <c r="D5" s="103"/>
      <c r="E5" s="94"/>
      <c r="F5" s="91"/>
      <c r="G5" s="80"/>
      <c r="H5" s="81"/>
    </row>
    <row r="6" spans="2:8" ht="25.5">
      <c r="B6" s="295" t="s">
        <v>0</v>
      </c>
      <c r="C6" s="296" t="s">
        <v>1</v>
      </c>
      <c r="D6" s="296"/>
      <c r="E6" s="296"/>
      <c r="F6" s="296" t="s">
        <v>2</v>
      </c>
      <c r="G6" s="296"/>
      <c r="H6" s="38" t="s">
        <v>3</v>
      </c>
    </row>
    <row r="7" spans="2:8" ht="12.75" customHeight="1">
      <c r="B7" s="295"/>
      <c r="C7" s="293" t="s">
        <v>4</v>
      </c>
      <c r="D7" s="293"/>
      <c r="E7" s="293"/>
      <c r="F7" s="293" t="s">
        <v>5</v>
      </c>
      <c r="G7" s="293"/>
      <c r="H7" s="294" t="s">
        <v>6</v>
      </c>
    </row>
    <row r="8" spans="2:8" ht="12.75" customHeight="1">
      <c r="B8" s="295"/>
      <c r="C8" s="39" t="s">
        <v>7</v>
      </c>
      <c r="D8" s="39" t="s">
        <v>8</v>
      </c>
      <c r="E8" s="39" t="s">
        <v>9</v>
      </c>
      <c r="F8" s="39" t="s">
        <v>10</v>
      </c>
      <c r="G8" s="40" t="s">
        <v>9</v>
      </c>
      <c r="H8" s="294"/>
    </row>
    <row r="9" spans="2:9" ht="12.75" customHeight="1">
      <c r="B9" s="41" t="s">
        <v>14</v>
      </c>
      <c r="C9" s="42">
        <f aca="true" t="shared" si="0" ref="C9:C21">+E9*1.6</f>
        <v>2.016</v>
      </c>
      <c r="D9" s="42">
        <v>1.68</v>
      </c>
      <c r="E9" s="42">
        <f aca="true" t="shared" si="1" ref="E9:E21">D9*0.75</f>
        <v>1.26</v>
      </c>
      <c r="F9" s="42">
        <v>0.11474501108647447</v>
      </c>
      <c r="G9" s="42">
        <v>0.027047038327526127</v>
      </c>
      <c r="H9" s="28">
        <v>40</v>
      </c>
      <c r="I9" s="30"/>
    </row>
    <row r="10" spans="2:9" ht="12.75" customHeight="1">
      <c r="B10" s="41" t="s">
        <v>15</v>
      </c>
      <c r="C10" s="42">
        <f t="shared" si="0"/>
        <v>4.044</v>
      </c>
      <c r="D10" s="42">
        <v>3.37</v>
      </c>
      <c r="E10" s="42">
        <f t="shared" si="1"/>
        <v>2.5275</v>
      </c>
      <c r="F10" s="42">
        <v>0.2629573170731707</v>
      </c>
      <c r="G10" s="42">
        <v>0.05048780487804877</v>
      </c>
      <c r="H10" s="28">
        <v>40</v>
      </c>
      <c r="I10" s="30"/>
    </row>
    <row r="11" spans="2:9" ht="12.75" customHeight="1">
      <c r="B11" s="41" t="s">
        <v>16</v>
      </c>
      <c r="C11" s="42">
        <f t="shared" si="0"/>
        <v>4.932000000000001</v>
      </c>
      <c r="D11" s="42">
        <v>4.11</v>
      </c>
      <c r="E11" s="42">
        <f t="shared" si="1"/>
        <v>3.0825000000000005</v>
      </c>
      <c r="F11" s="42">
        <v>0.3157538154328911</v>
      </c>
      <c r="G11" s="42">
        <v>0.0583717864205669</v>
      </c>
      <c r="H11" s="28">
        <v>40</v>
      </c>
      <c r="I11" s="30"/>
    </row>
    <row r="12" spans="2:9" ht="12.75" customHeight="1">
      <c r="B12" s="41" t="s">
        <v>17</v>
      </c>
      <c r="C12" s="42">
        <f t="shared" si="0"/>
        <v>5.604</v>
      </c>
      <c r="D12" s="42">
        <v>4.67</v>
      </c>
      <c r="E12" s="42">
        <f t="shared" si="1"/>
        <v>3.5025</v>
      </c>
      <c r="F12" s="42">
        <v>0.34087059620596194</v>
      </c>
      <c r="G12" s="42">
        <v>0.07012195121951219</v>
      </c>
      <c r="H12" s="28">
        <v>40</v>
      </c>
      <c r="I12" s="30"/>
    </row>
    <row r="13" spans="2:9" ht="12.75" customHeight="1">
      <c r="B13" s="41" t="s">
        <v>18</v>
      </c>
      <c r="C13" s="42">
        <f t="shared" si="0"/>
        <v>4.824</v>
      </c>
      <c r="D13" s="42">
        <v>4.02</v>
      </c>
      <c r="E13" s="42">
        <f t="shared" si="1"/>
        <v>3.0149999999999997</v>
      </c>
      <c r="F13" s="42">
        <v>0.31408790650406493</v>
      </c>
      <c r="G13" s="42">
        <v>0.06207855093256813</v>
      </c>
      <c r="H13" s="28">
        <v>40</v>
      </c>
      <c r="I13" s="30"/>
    </row>
    <row r="14" spans="2:9" ht="12.75" customHeight="1">
      <c r="B14" s="41" t="s">
        <v>19</v>
      </c>
      <c r="C14" s="42">
        <f t="shared" si="0"/>
        <v>4.0680000000000005</v>
      </c>
      <c r="D14" s="42">
        <v>3.39</v>
      </c>
      <c r="E14" s="42">
        <f t="shared" si="1"/>
        <v>2.5425</v>
      </c>
      <c r="F14" s="42">
        <v>0.26045296167247384</v>
      </c>
      <c r="G14" s="42">
        <v>0.052228763666947</v>
      </c>
      <c r="H14" s="28">
        <v>40</v>
      </c>
      <c r="I14" s="30"/>
    </row>
    <row r="15" spans="2:9" ht="12.75" customHeight="1">
      <c r="B15" s="41"/>
      <c r="C15" s="42"/>
      <c r="D15" s="42"/>
      <c r="E15" s="42"/>
      <c r="F15" s="42"/>
      <c r="G15" s="42"/>
      <c r="H15" s="28"/>
      <c r="I15" s="30"/>
    </row>
    <row r="16" spans="2:9" ht="12.75" customHeight="1">
      <c r="B16" s="41" t="s">
        <v>20</v>
      </c>
      <c r="C16" s="42">
        <f t="shared" si="0"/>
        <v>1.116</v>
      </c>
      <c r="D16" s="42">
        <v>0.93</v>
      </c>
      <c r="E16" s="42">
        <f t="shared" si="1"/>
        <v>0.6975</v>
      </c>
      <c r="F16" s="42">
        <v>0.08180894308943089</v>
      </c>
      <c r="G16" s="42">
        <v>0</v>
      </c>
      <c r="H16" s="28">
        <v>40</v>
      </c>
      <c r="I16" s="30"/>
    </row>
    <row r="17" spans="2:9" ht="12.75" customHeight="1">
      <c r="B17" s="41" t="s">
        <v>21</v>
      </c>
      <c r="C17" s="42">
        <f t="shared" si="0"/>
        <v>0.3360000000000001</v>
      </c>
      <c r="D17" s="42">
        <v>0.28</v>
      </c>
      <c r="E17" s="42">
        <f t="shared" si="1"/>
        <v>0.21000000000000002</v>
      </c>
      <c r="F17" s="42">
        <v>0.028048780487804875</v>
      </c>
      <c r="G17" s="42">
        <v>0</v>
      </c>
      <c r="H17" s="28">
        <v>40</v>
      </c>
      <c r="I17" s="30"/>
    </row>
    <row r="18" spans="2:9" ht="12.75" customHeight="1">
      <c r="B18" s="41" t="s">
        <v>22</v>
      </c>
      <c r="C18" s="42">
        <f t="shared" si="0"/>
        <v>0.10800000000000001</v>
      </c>
      <c r="D18" s="42">
        <v>0.09</v>
      </c>
      <c r="E18" s="42">
        <f t="shared" si="1"/>
        <v>0.0675</v>
      </c>
      <c r="F18" s="42">
        <v>0.017530487804878047</v>
      </c>
      <c r="G18" s="42">
        <v>0</v>
      </c>
      <c r="H18" s="28">
        <v>40</v>
      </c>
      <c r="I18" s="30"/>
    </row>
    <row r="19" spans="2:9" ht="12.75" customHeight="1">
      <c r="B19" s="41" t="s">
        <v>11</v>
      </c>
      <c r="C19" s="42">
        <f t="shared" si="0"/>
        <v>0.10800000000000001</v>
      </c>
      <c r="D19" s="42">
        <v>0.09</v>
      </c>
      <c r="E19" s="42">
        <f t="shared" si="1"/>
        <v>0.0675</v>
      </c>
      <c r="F19" s="42">
        <v>0.017530487804878047</v>
      </c>
      <c r="G19" s="42">
        <v>0</v>
      </c>
      <c r="H19" s="28">
        <v>40</v>
      </c>
      <c r="I19" s="30"/>
    </row>
    <row r="20" spans="2:9" ht="12.75" customHeight="1">
      <c r="B20" s="41" t="s">
        <v>12</v>
      </c>
      <c r="C20" s="42">
        <f t="shared" si="0"/>
        <v>0.10800000000000001</v>
      </c>
      <c r="D20" s="42">
        <v>0.09</v>
      </c>
      <c r="E20" s="42">
        <f t="shared" si="1"/>
        <v>0.0675</v>
      </c>
      <c r="F20" s="42">
        <v>0.017530487804878047</v>
      </c>
      <c r="G20" s="42">
        <v>0</v>
      </c>
      <c r="H20" s="28">
        <v>40</v>
      </c>
      <c r="I20" s="30"/>
    </row>
    <row r="21" spans="2:9" ht="12.75" customHeight="1">
      <c r="B21" s="41" t="s">
        <v>13</v>
      </c>
      <c r="C21" s="42">
        <f t="shared" si="0"/>
        <v>0.3360000000000001</v>
      </c>
      <c r="D21" s="42">
        <v>0.28</v>
      </c>
      <c r="E21" s="42">
        <f t="shared" si="1"/>
        <v>0.21000000000000002</v>
      </c>
      <c r="F21" s="42">
        <v>0.028048780487804875</v>
      </c>
      <c r="G21" s="42">
        <v>0</v>
      </c>
      <c r="H21" s="28">
        <v>40</v>
      </c>
      <c r="I21" s="30"/>
    </row>
    <row r="22" spans="2:9" ht="12.75" customHeight="1">
      <c r="B22" s="120" t="s">
        <v>23</v>
      </c>
      <c r="C22" s="121">
        <f>SUM(C9:C21)</f>
        <v>27.6</v>
      </c>
      <c r="D22" s="121">
        <f>SUM(D9:D21)</f>
        <v>23.000000000000004</v>
      </c>
      <c r="E22" s="121">
        <f>SUM(E9:E21)</f>
        <v>17.25</v>
      </c>
      <c r="F22" s="42"/>
      <c r="G22" s="42"/>
      <c r="H22" s="28"/>
      <c r="I22" s="30"/>
    </row>
    <row r="23" spans="2:8" ht="12.75" customHeight="1">
      <c r="B23" s="34"/>
      <c r="C23" s="35"/>
      <c r="D23" s="35"/>
      <c r="E23" s="35"/>
      <c r="F23" s="36"/>
      <c r="G23" s="36"/>
      <c r="H23" s="37"/>
    </row>
    <row r="24" spans="2:8" ht="15.75" customHeight="1">
      <c r="B24" s="31" t="s">
        <v>90</v>
      </c>
      <c r="C24" s="32"/>
      <c r="D24" s="32"/>
      <c r="E24" s="32"/>
      <c r="F24" s="32"/>
      <c r="G24" s="32"/>
      <c r="H24" s="33"/>
    </row>
    <row r="25" spans="2:8" ht="12.75" customHeight="1">
      <c r="B25" s="4" t="s">
        <v>34</v>
      </c>
      <c r="C25" s="5"/>
      <c r="D25" s="103"/>
      <c r="E25" s="94"/>
      <c r="F25" s="91"/>
      <c r="G25" s="66"/>
      <c r="H25" s="7"/>
    </row>
    <row r="26" spans="2:8" ht="12.75" customHeight="1">
      <c r="B26" s="102" t="s">
        <v>56</v>
      </c>
      <c r="C26" s="5"/>
      <c r="D26" s="103"/>
      <c r="E26" s="94"/>
      <c r="F26" s="91"/>
      <c r="G26" s="66"/>
      <c r="H26" s="72"/>
    </row>
    <row r="27" spans="2:8" ht="25.5">
      <c r="B27" s="290" t="s">
        <v>0</v>
      </c>
      <c r="C27" s="291" t="s">
        <v>1</v>
      </c>
      <c r="D27" s="291"/>
      <c r="E27" s="291"/>
      <c r="F27" s="291" t="s">
        <v>2</v>
      </c>
      <c r="G27" s="291"/>
      <c r="H27" s="8" t="s">
        <v>3</v>
      </c>
    </row>
    <row r="28" spans="2:8" ht="12.75" customHeight="1">
      <c r="B28" s="290"/>
      <c r="C28" s="292" t="s">
        <v>4</v>
      </c>
      <c r="D28" s="292"/>
      <c r="E28" s="292"/>
      <c r="F28" s="292" t="s">
        <v>5</v>
      </c>
      <c r="G28" s="292"/>
      <c r="H28" s="289" t="s">
        <v>6</v>
      </c>
    </row>
    <row r="29" spans="2:8" ht="12.75" customHeight="1">
      <c r="B29" s="290"/>
      <c r="C29" s="9" t="s">
        <v>7</v>
      </c>
      <c r="D29" s="9" t="s">
        <v>8</v>
      </c>
      <c r="E29" s="9" t="s">
        <v>9</v>
      </c>
      <c r="F29" s="9" t="s">
        <v>10</v>
      </c>
      <c r="G29" s="10" t="s">
        <v>9</v>
      </c>
      <c r="H29" s="289"/>
    </row>
    <row r="30" spans="2:9" ht="12.75" customHeight="1">
      <c r="B30" s="11" t="s">
        <v>14</v>
      </c>
      <c r="C30" s="12">
        <f aca="true" t="shared" si="2" ref="C30:C42">+E30*1.6</f>
        <v>1.9320000000000002</v>
      </c>
      <c r="D30" s="12">
        <v>1.61</v>
      </c>
      <c r="E30" s="12">
        <f aca="true" t="shared" si="3" ref="E30:E42">D30*0.75</f>
        <v>1.2075</v>
      </c>
      <c r="F30" s="12">
        <v>0.10975609756097554</v>
      </c>
      <c r="G30" s="12">
        <v>0.025871080139372813</v>
      </c>
      <c r="H30" s="13">
        <v>40</v>
      </c>
      <c r="I30" s="30"/>
    </row>
    <row r="31" spans="2:9" ht="12.75" customHeight="1">
      <c r="B31" s="11" t="s">
        <v>15</v>
      </c>
      <c r="C31" s="12">
        <f t="shared" si="2"/>
        <v>3.8640000000000003</v>
      </c>
      <c r="D31" s="12">
        <v>3.22</v>
      </c>
      <c r="E31" s="12">
        <f t="shared" si="3"/>
        <v>2.415</v>
      </c>
      <c r="F31" s="12">
        <v>0.25152439024390233</v>
      </c>
      <c r="G31" s="12">
        <v>0.04829268292682925</v>
      </c>
      <c r="H31" s="13">
        <v>40</v>
      </c>
      <c r="I31" s="30"/>
    </row>
    <row r="32" spans="2:9" ht="12.75" customHeight="1">
      <c r="B32" s="11" t="s">
        <v>16</v>
      </c>
      <c r="C32" s="12">
        <f t="shared" si="2"/>
        <v>4.716</v>
      </c>
      <c r="D32" s="12">
        <v>3.93</v>
      </c>
      <c r="E32" s="12">
        <f t="shared" si="3"/>
        <v>2.9475000000000002</v>
      </c>
      <c r="F32" s="12">
        <v>0.30202538867493933</v>
      </c>
      <c r="G32" s="12">
        <v>0.05583388266315096</v>
      </c>
      <c r="H32" s="13">
        <v>40</v>
      </c>
      <c r="I32" s="30"/>
    </row>
    <row r="33" spans="2:9" ht="12.75" customHeight="1">
      <c r="B33" s="11" t="s">
        <v>17</v>
      </c>
      <c r="C33" s="12">
        <f t="shared" si="2"/>
        <v>5.364000000000001</v>
      </c>
      <c r="D33" s="12">
        <v>4.47</v>
      </c>
      <c r="E33" s="12">
        <f t="shared" si="3"/>
        <v>3.3525</v>
      </c>
      <c r="F33" s="12">
        <v>0.3260501355013549</v>
      </c>
      <c r="G33" s="12">
        <v>0.06707317073170731</v>
      </c>
      <c r="H33" s="13">
        <v>40</v>
      </c>
      <c r="I33" s="30"/>
    </row>
    <row r="34" spans="2:9" ht="12.75" customHeight="1">
      <c r="B34" s="11" t="s">
        <v>18</v>
      </c>
      <c r="C34" s="12">
        <f t="shared" si="2"/>
        <v>4.62</v>
      </c>
      <c r="D34" s="12">
        <v>3.85</v>
      </c>
      <c r="E34" s="12">
        <f t="shared" si="3"/>
        <v>2.8875</v>
      </c>
      <c r="F34" s="12">
        <v>0.3004319105691056</v>
      </c>
      <c r="G34" s="12">
        <v>0.05937948350071736</v>
      </c>
      <c r="H34" s="13">
        <v>40</v>
      </c>
      <c r="I34" s="30"/>
    </row>
    <row r="35" spans="2:9" ht="12.75" customHeight="1">
      <c r="B35" s="11" t="s">
        <v>19</v>
      </c>
      <c r="C35" s="12">
        <f t="shared" si="2"/>
        <v>3.8640000000000003</v>
      </c>
      <c r="D35" s="12">
        <v>3.22</v>
      </c>
      <c r="E35" s="12">
        <f t="shared" si="3"/>
        <v>2.415</v>
      </c>
      <c r="F35" s="12">
        <v>0.24912891986062707</v>
      </c>
      <c r="G35" s="12">
        <v>0.0499579478553406</v>
      </c>
      <c r="H35" s="13">
        <v>40</v>
      </c>
      <c r="I35" s="30"/>
    </row>
    <row r="36" spans="2:9" ht="12.75" customHeight="1">
      <c r="B36" s="11"/>
      <c r="C36" s="12"/>
      <c r="D36" s="12"/>
      <c r="E36" s="12"/>
      <c r="F36" s="12"/>
      <c r="G36" s="12"/>
      <c r="H36" s="13"/>
      <c r="I36" s="30"/>
    </row>
    <row r="37" spans="2:9" ht="12.75" customHeight="1">
      <c r="B37" s="11" t="s">
        <v>20</v>
      </c>
      <c r="C37" s="12">
        <f t="shared" si="2"/>
        <v>1.068</v>
      </c>
      <c r="D37" s="12">
        <v>0.89</v>
      </c>
      <c r="E37" s="12">
        <f t="shared" si="3"/>
        <v>0.6675</v>
      </c>
      <c r="F37" s="12">
        <v>0.0782520325203252</v>
      </c>
      <c r="G37" s="12">
        <v>0</v>
      </c>
      <c r="H37" s="13">
        <v>40</v>
      </c>
      <c r="I37" s="30"/>
    </row>
    <row r="38" spans="2:9" ht="12.75" customHeight="1">
      <c r="B38" s="11" t="s">
        <v>21</v>
      </c>
      <c r="C38" s="12">
        <f t="shared" si="2"/>
        <v>0.32400000000000007</v>
      </c>
      <c r="D38" s="12">
        <v>0.27</v>
      </c>
      <c r="E38" s="12">
        <f t="shared" si="3"/>
        <v>0.2025</v>
      </c>
      <c r="F38" s="12">
        <v>0.026829268292682923</v>
      </c>
      <c r="G38" s="12">
        <v>0</v>
      </c>
      <c r="H38" s="13">
        <v>40</v>
      </c>
      <c r="I38" s="30"/>
    </row>
    <row r="39" spans="2:9" ht="12.75" customHeight="1">
      <c r="B39" s="11" t="s">
        <v>22</v>
      </c>
      <c r="C39" s="12">
        <f t="shared" si="2"/>
        <v>0.10800000000000001</v>
      </c>
      <c r="D39" s="12">
        <v>0.09</v>
      </c>
      <c r="E39" s="12">
        <f t="shared" si="3"/>
        <v>0.0675</v>
      </c>
      <c r="F39" s="12">
        <v>0.016768292682926827</v>
      </c>
      <c r="G39" s="12">
        <v>0</v>
      </c>
      <c r="H39" s="13">
        <v>40</v>
      </c>
      <c r="I39" s="30"/>
    </row>
    <row r="40" spans="2:9" ht="12.75" customHeight="1">
      <c r="B40" s="11" t="s">
        <v>11</v>
      </c>
      <c r="C40" s="12">
        <f t="shared" si="2"/>
        <v>0.10800000000000001</v>
      </c>
      <c r="D40" s="12">
        <v>0.09</v>
      </c>
      <c r="E40" s="12">
        <f t="shared" si="3"/>
        <v>0.0675</v>
      </c>
      <c r="F40" s="12">
        <v>0.016768292682926827</v>
      </c>
      <c r="G40" s="12">
        <v>0</v>
      </c>
      <c r="H40" s="13">
        <v>40</v>
      </c>
      <c r="I40" s="30"/>
    </row>
    <row r="41" spans="2:9" ht="12.75" customHeight="1">
      <c r="B41" s="11" t="s">
        <v>12</v>
      </c>
      <c r="C41" s="12">
        <f t="shared" si="2"/>
        <v>0.10800000000000001</v>
      </c>
      <c r="D41" s="12">
        <v>0.09</v>
      </c>
      <c r="E41" s="12">
        <f t="shared" si="3"/>
        <v>0.0675</v>
      </c>
      <c r="F41" s="12">
        <v>0.016768292682926827</v>
      </c>
      <c r="G41" s="12">
        <v>0</v>
      </c>
      <c r="H41" s="13">
        <v>40</v>
      </c>
      <c r="I41" s="30"/>
    </row>
    <row r="42" spans="2:9" ht="12.75" customHeight="1">
      <c r="B42" s="11" t="s">
        <v>13</v>
      </c>
      <c r="C42" s="12">
        <f t="shared" si="2"/>
        <v>0.32400000000000007</v>
      </c>
      <c r="D42" s="12">
        <v>0.27</v>
      </c>
      <c r="E42" s="12">
        <f t="shared" si="3"/>
        <v>0.2025</v>
      </c>
      <c r="F42" s="12">
        <v>0.026829268292682923</v>
      </c>
      <c r="G42" s="12">
        <v>0</v>
      </c>
      <c r="H42" s="13">
        <v>40</v>
      </c>
      <c r="I42" s="30"/>
    </row>
    <row r="43" spans="2:9" ht="12.75" customHeight="1">
      <c r="B43" s="120" t="s">
        <v>23</v>
      </c>
      <c r="C43" s="119">
        <f>SUM(C30:C42)</f>
        <v>26.40000000000001</v>
      </c>
      <c r="D43" s="119">
        <f>SUM(D30:D42)</f>
        <v>22</v>
      </c>
      <c r="E43" s="119">
        <f>SUM(E30:E42)</f>
        <v>16.499999999999996</v>
      </c>
      <c r="F43" s="12"/>
      <c r="G43" s="12"/>
      <c r="H43" s="13"/>
      <c r="I43" s="30"/>
    </row>
    <row r="44" spans="2:8" ht="12.75" customHeight="1">
      <c r="B44" s="14"/>
      <c r="C44" s="15"/>
      <c r="D44" s="15"/>
      <c r="E44" s="15"/>
      <c r="F44" s="15"/>
      <c r="G44" s="15"/>
      <c r="H44" s="44"/>
    </row>
    <row r="45" spans="2:8" ht="15.75" customHeight="1">
      <c r="B45" s="1" t="s">
        <v>104</v>
      </c>
      <c r="C45" s="2"/>
      <c r="D45" s="2"/>
      <c r="E45" s="2"/>
      <c r="F45" s="2"/>
      <c r="G45" s="2"/>
      <c r="H45" s="3"/>
    </row>
    <row r="46" spans="2:8" ht="12.75" customHeight="1">
      <c r="B46" s="4"/>
      <c r="C46" s="5"/>
      <c r="D46" s="5"/>
      <c r="E46" s="5"/>
      <c r="F46" s="6"/>
      <c r="G46" s="6"/>
      <c r="H46" s="7"/>
    </row>
    <row r="47" spans="2:8" ht="25.5">
      <c r="B47" s="304" t="s">
        <v>0</v>
      </c>
      <c r="C47" s="297" t="s">
        <v>1</v>
      </c>
      <c r="D47" s="307"/>
      <c r="E47" s="298"/>
      <c r="F47" s="297" t="s">
        <v>2</v>
      </c>
      <c r="G47" s="298"/>
      <c r="H47" s="8" t="s">
        <v>3</v>
      </c>
    </row>
    <row r="48" spans="2:8" ht="12.75" customHeight="1">
      <c r="B48" s="305"/>
      <c r="C48" s="299" t="s">
        <v>4</v>
      </c>
      <c r="D48" s="300"/>
      <c r="E48" s="301"/>
      <c r="F48" s="299" t="s">
        <v>5</v>
      </c>
      <c r="G48" s="301"/>
      <c r="H48" s="302" t="s">
        <v>6</v>
      </c>
    </row>
    <row r="49" spans="2:8" ht="12.75" customHeight="1">
      <c r="B49" s="306"/>
      <c r="C49" s="9" t="s">
        <v>7</v>
      </c>
      <c r="D49" s="9" t="s">
        <v>8</v>
      </c>
      <c r="E49" s="9" t="s">
        <v>9</v>
      </c>
      <c r="F49" s="9" t="s">
        <v>10</v>
      </c>
      <c r="G49" s="10" t="s">
        <v>9</v>
      </c>
      <c r="H49" s="303"/>
    </row>
    <row r="50" spans="2:8" ht="12.75" customHeight="1">
      <c r="B50" s="11" t="s">
        <v>14</v>
      </c>
      <c r="C50" s="12">
        <f aca="true" t="shared" si="4" ref="C50:H55">C9+C30</f>
        <v>3.9480000000000004</v>
      </c>
      <c r="D50" s="12">
        <f t="shared" si="4"/>
        <v>3.29</v>
      </c>
      <c r="E50" s="12">
        <f t="shared" si="4"/>
        <v>2.4675000000000002</v>
      </c>
      <c r="F50" s="12">
        <f t="shared" si="4"/>
        <v>0.22450110864745002</v>
      </c>
      <c r="G50" s="12">
        <f t="shared" si="4"/>
        <v>0.052918118466898936</v>
      </c>
      <c r="H50" s="13">
        <f t="shared" si="4"/>
        <v>80</v>
      </c>
    </row>
    <row r="51" spans="2:8" ht="12.75" customHeight="1">
      <c r="B51" s="11" t="s">
        <v>15</v>
      </c>
      <c r="C51" s="12">
        <f t="shared" si="4"/>
        <v>7.9079999999999995</v>
      </c>
      <c r="D51" s="12">
        <f t="shared" si="4"/>
        <v>6.59</v>
      </c>
      <c r="E51" s="12">
        <f t="shared" si="4"/>
        <v>4.9425</v>
      </c>
      <c r="F51" s="12">
        <f t="shared" si="4"/>
        <v>0.5144817073170731</v>
      </c>
      <c r="G51" s="12">
        <f t="shared" si="4"/>
        <v>0.09878048780487803</v>
      </c>
      <c r="H51" s="13">
        <f t="shared" si="4"/>
        <v>80</v>
      </c>
    </row>
    <row r="52" spans="2:8" ht="12.75" customHeight="1">
      <c r="B52" s="11" t="s">
        <v>16</v>
      </c>
      <c r="C52" s="12">
        <f t="shared" si="4"/>
        <v>9.648000000000001</v>
      </c>
      <c r="D52" s="12">
        <f t="shared" si="4"/>
        <v>8.040000000000001</v>
      </c>
      <c r="E52" s="12">
        <f t="shared" si="4"/>
        <v>6.030000000000001</v>
      </c>
      <c r="F52" s="12">
        <f t="shared" si="4"/>
        <v>0.6177792041078305</v>
      </c>
      <c r="G52" s="12">
        <f t="shared" si="4"/>
        <v>0.11420566908371786</v>
      </c>
      <c r="H52" s="13">
        <f t="shared" si="4"/>
        <v>80</v>
      </c>
    </row>
    <row r="53" spans="2:8" ht="12.75" customHeight="1">
      <c r="B53" s="11" t="s">
        <v>17</v>
      </c>
      <c r="C53" s="12">
        <f t="shared" si="4"/>
        <v>10.968</v>
      </c>
      <c r="D53" s="12">
        <f t="shared" si="4"/>
        <v>9.14</v>
      </c>
      <c r="E53" s="12">
        <f t="shared" si="4"/>
        <v>6.855</v>
      </c>
      <c r="F53" s="12">
        <f t="shared" si="4"/>
        <v>0.6669207317073169</v>
      </c>
      <c r="G53" s="12">
        <f t="shared" si="4"/>
        <v>0.1371951219512195</v>
      </c>
      <c r="H53" s="13">
        <f t="shared" si="4"/>
        <v>80</v>
      </c>
    </row>
    <row r="54" spans="2:8" ht="12.75" customHeight="1">
      <c r="B54" s="11" t="s">
        <v>18</v>
      </c>
      <c r="C54" s="12">
        <f t="shared" si="4"/>
        <v>9.443999999999999</v>
      </c>
      <c r="D54" s="12">
        <f t="shared" si="4"/>
        <v>7.869999999999999</v>
      </c>
      <c r="E54" s="12">
        <f t="shared" si="4"/>
        <v>5.9025</v>
      </c>
      <c r="F54" s="12">
        <f t="shared" si="4"/>
        <v>0.6145198170731705</v>
      </c>
      <c r="G54" s="12">
        <f t="shared" si="4"/>
        <v>0.12145803443328548</v>
      </c>
      <c r="H54" s="13">
        <f t="shared" si="4"/>
        <v>80</v>
      </c>
    </row>
    <row r="55" spans="2:8" ht="12.75" customHeight="1">
      <c r="B55" s="11" t="s">
        <v>19</v>
      </c>
      <c r="C55" s="12">
        <f t="shared" si="4"/>
        <v>7.932</v>
      </c>
      <c r="D55" s="12">
        <f t="shared" si="4"/>
        <v>6.61</v>
      </c>
      <c r="E55" s="12">
        <f t="shared" si="4"/>
        <v>4.9575</v>
      </c>
      <c r="F55" s="12">
        <f t="shared" si="4"/>
        <v>0.5095818815331009</v>
      </c>
      <c r="G55" s="12">
        <f t="shared" si="4"/>
        <v>0.1021867115222876</v>
      </c>
      <c r="H55" s="13">
        <f t="shared" si="4"/>
        <v>80</v>
      </c>
    </row>
    <row r="56" spans="2:8" ht="12.75" customHeight="1">
      <c r="B56" s="11"/>
      <c r="C56" s="12"/>
      <c r="D56" s="12"/>
      <c r="E56" s="12"/>
      <c r="F56" s="12"/>
      <c r="G56" s="12"/>
      <c r="H56" s="13"/>
    </row>
    <row r="57" spans="2:8" ht="12.75" customHeight="1">
      <c r="B57" s="11" t="s">
        <v>20</v>
      </c>
      <c r="C57" s="12">
        <f aca="true" t="shared" si="5" ref="C57:H62">C16+C37</f>
        <v>2.184</v>
      </c>
      <c r="D57" s="12">
        <f t="shared" si="5"/>
        <v>1.82</v>
      </c>
      <c r="E57" s="12">
        <f t="shared" si="5"/>
        <v>1.365</v>
      </c>
      <c r="F57" s="12">
        <f t="shared" si="5"/>
        <v>0.16006097560975607</v>
      </c>
      <c r="G57" s="12">
        <f t="shared" si="5"/>
        <v>0</v>
      </c>
      <c r="H57" s="13">
        <f t="shared" si="5"/>
        <v>80</v>
      </c>
    </row>
    <row r="58" spans="2:8" ht="12.75" customHeight="1">
      <c r="B58" s="11" t="s">
        <v>21</v>
      </c>
      <c r="C58" s="12">
        <f t="shared" si="5"/>
        <v>0.6600000000000001</v>
      </c>
      <c r="D58" s="12">
        <f t="shared" si="5"/>
        <v>0.55</v>
      </c>
      <c r="E58" s="12">
        <f t="shared" si="5"/>
        <v>0.41250000000000003</v>
      </c>
      <c r="F58" s="12">
        <f t="shared" si="5"/>
        <v>0.0548780487804878</v>
      </c>
      <c r="G58" s="12">
        <f t="shared" si="5"/>
        <v>0</v>
      </c>
      <c r="H58" s="13">
        <f t="shared" si="5"/>
        <v>80</v>
      </c>
    </row>
    <row r="59" spans="2:8" ht="12.75" customHeight="1">
      <c r="B59" s="11" t="s">
        <v>22</v>
      </c>
      <c r="C59" s="12">
        <f t="shared" si="5"/>
        <v>0.21600000000000003</v>
      </c>
      <c r="D59" s="12">
        <f t="shared" si="5"/>
        <v>0.18</v>
      </c>
      <c r="E59" s="12">
        <f t="shared" si="5"/>
        <v>0.135</v>
      </c>
      <c r="F59" s="12">
        <f t="shared" si="5"/>
        <v>0.034298780487804874</v>
      </c>
      <c r="G59" s="12">
        <f t="shared" si="5"/>
        <v>0</v>
      </c>
      <c r="H59" s="13">
        <f t="shared" si="5"/>
        <v>80</v>
      </c>
    </row>
    <row r="60" spans="2:8" ht="12.75" customHeight="1">
      <c r="B60" s="11" t="s">
        <v>11</v>
      </c>
      <c r="C60" s="12">
        <f t="shared" si="5"/>
        <v>0.21600000000000003</v>
      </c>
      <c r="D60" s="12">
        <f t="shared" si="5"/>
        <v>0.18</v>
      </c>
      <c r="E60" s="12">
        <f t="shared" si="5"/>
        <v>0.135</v>
      </c>
      <c r="F60" s="12">
        <f t="shared" si="5"/>
        <v>0.034298780487804874</v>
      </c>
      <c r="G60" s="12">
        <f t="shared" si="5"/>
        <v>0</v>
      </c>
      <c r="H60" s="13">
        <f t="shared" si="5"/>
        <v>80</v>
      </c>
    </row>
    <row r="61" spans="2:8" ht="12.75" customHeight="1">
      <c r="B61" s="11" t="s">
        <v>12</v>
      </c>
      <c r="C61" s="12">
        <f t="shared" si="5"/>
        <v>0.21600000000000003</v>
      </c>
      <c r="D61" s="12">
        <f t="shared" si="5"/>
        <v>0.18</v>
      </c>
      <c r="E61" s="12">
        <f t="shared" si="5"/>
        <v>0.135</v>
      </c>
      <c r="F61" s="12">
        <f t="shared" si="5"/>
        <v>0.034298780487804874</v>
      </c>
      <c r="G61" s="12">
        <f t="shared" si="5"/>
        <v>0</v>
      </c>
      <c r="H61" s="13">
        <f t="shared" si="5"/>
        <v>80</v>
      </c>
    </row>
    <row r="62" spans="2:8" ht="12.75" customHeight="1">
      <c r="B62" s="11" t="s">
        <v>13</v>
      </c>
      <c r="C62" s="12">
        <f t="shared" si="5"/>
        <v>0.6600000000000001</v>
      </c>
      <c r="D62" s="12">
        <f t="shared" si="5"/>
        <v>0.55</v>
      </c>
      <c r="E62" s="12">
        <f t="shared" si="5"/>
        <v>0.41250000000000003</v>
      </c>
      <c r="F62" s="12">
        <f t="shared" si="5"/>
        <v>0.0548780487804878</v>
      </c>
      <c r="G62" s="12">
        <f t="shared" si="5"/>
        <v>0</v>
      </c>
      <c r="H62" s="13">
        <f t="shared" si="5"/>
        <v>80</v>
      </c>
    </row>
    <row r="63" spans="2:8" ht="12.75" customHeight="1">
      <c r="B63" s="120" t="s">
        <v>23</v>
      </c>
      <c r="C63" s="119">
        <f>SUM(C50:C62)</f>
        <v>54</v>
      </c>
      <c r="D63" s="119">
        <f>SUM(D50:D62)</f>
        <v>44.99999999999999</v>
      </c>
      <c r="E63" s="119">
        <f>SUM(E50:E62)</f>
        <v>33.75</v>
      </c>
      <c r="F63" s="12"/>
      <c r="G63" s="12"/>
      <c r="H63" s="13"/>
    </row>
    <row r="65" spans="2:10" ht="12.75">
      <c r="B65" s="160"/>
      <c r="C65" s="126"/>
      <c r="D65" s="126"/>
      <c r="E65" s="126"/>
      <c r="F65" s="160"/>
      <c r="G65" s="160"/>
      <c r="H65" s="160"/>
      <c r="I65" s="160"/>
      <c r="J65" s="160"/>
    </row>
    <row r="66" spans="2:10" ht="12.75">
      <c r="B66" s="160"/>
      <c r="C66" s="126"/>
      <c r="D66" s="126"/>
      <c r="E66" s="126"/>
      <c r="F66" s="160"/>
      <c r="G66" s="160"/>
      <c r="H66" s="160"/>
      <c r="I66" s="160"/>
      <c r="J66" s="160"/>
    </row>
    <row r="67" spans="2:10" ht="12.75">
      <c r="B67" s="160"/>
      <c r="C67" s="160"/>
      <c r="D67" s="126"/>
      <c r="E67" s="160"/>
      <c r="F67" s="160"/>
      <c r="G67" s="160"/>
      <c r="H67" s="160"/>
      <c r="I67" s="160"/>
      <c r="J67" s="160"/>
    </row>
    <row r="68" spans="2:10" ht="12.75">
      <c r="B68" s="160"/>
      <c r="C68" s="160"/>
      <c r="D68" s="160"/>
      <c r="E68" s="160"/>
      <c r="F68" s="160"/>
      <c r="G68" s="160"/>
      <c r="H68" s="160"/>
      <c r="I68" s="160"/>
      <c r="J68" s="160"/>
    </row>
    <row r="69" spans="2:10" ht="12.75">
      <c r="B69" s="160"/>
      <c r="C69" s="160"/>
      <c r="D69" s="160"/>
      <c r="E69" s="160"/>
      <c r="F69" s="160"/>
      <c r="G69" s="160"/>
      <c r="H69" s="160"/>
      <c r="I69" s="160"/>
      <c r="J69" s="160"/>
    </row>
    <row r="70" spans="2:10" ht="12.75">
      <c r="B70" s="160"/>
      <c r="C70" s="160"/>
      <c r="D70" s="160"/>
      <c r="E70" s="160"/>
      <c r="F70" s="160"/>
      <c r="G70" s="160"/>
      <c r="H70" s="160"/>
      <c r="I70" s="160"/>
      <c r="J70" s="160"/>
    </row>
    <row r="71" spans="2:10" ht="12.75">
      <c r="B71" s="160"/>
      <c r="C71" s="160"/>
      <c r="D71" s="160"/>
      <c r="E71" s="160"/>
      <c r="F71" s="160"/>
      <c r="G71" s="160"/>
      <c r="H71" s="160"/>
      <c r="I71" s="160"/>
      <c r="J71" s="160"/>
    </row>
  </sheetData>
  <sheetProtection/>
  <mergeCells count="18">
    <mergeCell ref="H48:H49"/>
    <mergeCell ref="H7:H8"/>
    <mergeCell ref="H28:H29"/>
    <mergeCell ref="B27:B29"/>
    <mergeCell ref="C27:E27"/>
    <mergeCell ref="F27:G27"/>
    <mergeCell ref="C28:E28"/>
    <mergeCell ref="F28:G28"/>
    <mergeCell ref="B47:B49"/>
    <mergeCell ref="C47:E47"/>
    <mergeCell ref="F47:G47"/>
    <mergeCell ref="C48:E48"/>
    <mergeCell ref="F48:G48"/>
    <mergeCell ref="B6:B8"/>
    <mergeCell ref="C6:E6"/>
    <mergeCell ref="F6:G6"/>
    <mergeCell ref="C7:E7"/>
    <mergeCell ref="F7:G7"/>
  </mergeCells>
  <printOptions/>
  <pageMargins left="0.7874015748031497" right="0.7874015748031497" top="0.984251968503937" bottom="0.7874015748031497" header="0.3937007874015748" footer="0.3937007874015748"/>
  <pageSetup horizontalDpi="300" verticalDpi="300" orientation="portrait" paperSize="9" scale="80" r:id="rId1"/>
  <headerFooter alignWithMargins="0">
    <oddHeader>&amp;C&amp;"Times New Roman,Félkövér"&amp;12Ajánlatkérők 2017-2018. gázévi földgáz igénye
felhasználási helyenként a 2. rész tekintetében&amp;R&amp;"Times New Roman,Félkövér"&amp;12 1/B. sz. melléklet</oddHeader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J72"/>
  <sheetViews>
    <sheetView workbookViewId="0" topLeftCell="A1">
      <selection activeCell="A1" sqref="A1"/>
    </sheetView>
  </sheetViews>
  <sheetFormatPr defaultColWidth="9.33203125" defaultRowHeight="12.75"/>
  <cols>
    <col min="1" max="1" width="4.5" style="0" customWidth="1"/>
    <col min="2" max="2" width="11.33203125" style="0" customWidth="1"/>
    <col min="8" max="8" width="12" style="0" customWidth="1"/>
  </cols>
  <sheetData>
    <row r="1" spans="1:2" ht="15.75" customHeight="1">
      <c r="A1" s="245"/>
      <c r="B1" s="31" t="s">
        <v>96</v>
      </c>
    </row>
    <row r="2" spans="2:8" ht="12.75" customHeight="1">
      <c r="B2" s="1"/>
      <c r="C2" s="2"/>
      <c r="D2" s="2"/>
      <c r="E2" s="2"/>
      <c r="F2" s="2"/>
      <c r="G2" s="2"/>
      <c r="H2" s="3"/>
    </row>
    <row r="3" spans="2:8" ht="15.75" customHeight="1">
      <c r="B3" s="31" t="s">
        <v>96</v>
      </c>
      <c r="C3" s="57"/>
      <c r="D3" s="57"/>
      <c r="E3" s="57"/>
      <c r="F3" s="57"/>
      <c r="G3" s="57"/>
      <c r="H3" s="57"/>
    </row>
    <row r="4" spans="2:8" ht="12.75" customHeight="1">
      <c r="B4" s="4" t="s">
        <v>95</v>
      </c>
      <c r="C4" s="57"/>
      <c r="D4" s="57"/>
      <c r="E4" s="57"/>
      <c r="F4" s="57"/>
      <c r="G4" s="57"/>
      <c r="H4" s="57"/>
    </row>
    <row r="5" spans="2:8" ht="12.75" customHeight="1">
      <c r="B5" s="92" t="s">
        <v>62</v>
      </c>
      <c r="C5" s="58"/>
      <c r="D5" s="58"/>
      <c r="E5" s="58"/>
      <c r="F5" s="58"/>
      <c r="G5" s="58"/>
      <c r="H5" s="58"/>
    </row>
    <row r="6" spans="2:8" ht="25.5" customHeight="1">
      <c r="B6" s="313" t="s">
        <v>0</v>
      </c>
      <c r="C6" s="313" t="s">
        <v>27</v>
      </c>
      <c r="D6" s="313"/>
      <c r="E6" s="313"/>
      <c r="F6" s="313" t="s">
        <v>2</v>
      </c>
      <c r="G6" s="313"/>
      <c r="H6" s="45" t="s">
        <v>26</v>
      </c>
    </row>
    <row r="7" spans="2:8" ht="12.75" customHeight="1">
      <c r="B7" s="314"/>
      <c r="C7" s="310" t="s">
        <v>4</v>
      </c>
      <c r="D7" s="311"/>
      <c r="E7" s="312"/>
      <c r="F7" s="310" t="s">
        <v>28</v>
      </c>
      <c r="G7" s="312"/>
      <c r="H7" s="308" t="s">
        <v>6</v>
      </c>
    </row>
    <row r="8" spans="2:8" ht="12.75" customHeight="1">
      <c r="B8" s="314"/>
      <c r="C8" s="46" t="s">
        <v>10</v>
      </c>
      <c r="D8" s="46" t="s">
        <v>8</v>
      </c>
      <c r="E8" s="46" t="s">
        <v>9</v>
      </c>
      <c r="F8" s="46" t="s">
        <v>10</v>
      </c>
      <c r="G8" s="46" t="s">
        <v>9</v>
      </c>
      <c r="H8" s="309"/>
    </row>
    <row r="9" spans="2:9" ht="12.75" customHeight="1">
      <c r="B9" s="47" t="s">
        <v>14</v>
      </c>
      <c r="C9" s="48">
        <f aca="true" t="shared" si="0" ref="C9:C21">+E9*1.6</f>
        <v>30</v>
      </c>
      <c r="D9" s="48">
        <v>25</v>
      </c>
      <c r="E9" s="48">
        <f aca="true" t="shared" si="1" ref="E9:E21">D9*0.75</f>
        <v>18.75</v>
      </c>
      <c r="F9" s="48">
        <v>1</v>
      </c>
      <c r="G9" s="48">
        <v>0.8</v>
      </c>
      <c r="H9" s="49">
        <v>127</v>
      </c>
      <c r="I9" s="30"/>
    </row>
    <row r="10" spans="2:9" ht="12.75" customHeight="1">
      <c r="B10" s="47" t="s">
        <v>15</v>
      </c>
      <c r="C10" s="48">
        <f t="shared" si="0"/>
        <v>39.6</v>
      </c>
      <c r="D10" s="48">
        <v>33</v>
      </c>
      <c r="E10" s="48">
        <f t="shared" si="1"/>
        <v>24.75</v>
      </c>
      <c r="F10" s="48">
        <v>1.5</v>
      </c>
      <c r="G10" s="48">
        <v>1.2</v>
      </c>
      <c r="H10" s="49">
        <v>127</v>
      </c>
      <c r="I10" s="30"/>
    </row>
    <row r="11" spans="2:9" ht="12.75" customHeight="1">
      <c r="B11" s="47" t="s">
        <v>16</v>
      </c>
      <c r="C11" s="48">
        <f t="shared" si="0"/>
        <v>56.400000000000006</v>
      </c>
      <c r="D11" s="48">
        <v>47</v>
      </c>
      <c r="E11" s="48">
        <f t="shared" si="1"/>
        <v>35.25</v>
      </c>
      <c r="F11" s="48">
        <v>2</v>
      </c>
      <c r="G11" s="48">
        <v>1.8</v>
      </c>
      <c r="H11" s="49">
        <v>127</v>
      </c>
      <c r="I11" s="30"/>
    </row>
    <row r="12" spans="2:9" ht="12.75" customHeight="1">
      <c r="B12" s="47" t="s">
        <v>17</v>
      </c>
      <c r="C12" s="48">
        <f t="shared" si="0"/>
        <v>64.8</v>
      </c>
      <c r="D12" s="48">
        <v>54</v>
      </c>
      <c r="E12" s="48">
        <f t="shared" si="1"/>
        <v>40.5</v>
      </c>
      <c r="F12" s="48">
        <v>2.1</v>
      </c>
      <c r="G12" s="48">
        <v>1.8</v>
      </c>
      <c r="H12" s="49">
        <v>127</v>
      </c>
      <c r="I12" s="30"/>
    </row>
    <row r="13" spans="2:9" ht="12.75" customHeight="1">
      <c r="B13" s="47" t="s">
        <v>18</v>
      </c>
      <c r="C13" s="48">
        <f t="shared" si="0"/>
        <v>57.6</v>
      </c>
      <c r="D13" s="48">
        <v>48</v>
      </c>
      <c r="E13" s="48">
        <f t="shared" si="1"/>
        <v>36</v>
      </c>
      <c r="F13" s="48">
        <v>2</v>
      </c>
      <c r="G13" s="48">
        <v>1.8</v>
      </c>
      <c r="H13" s="49">
        <v>127</v>
      </c>
      <c r="I13" s="30"/>
    </row>
    <row r="14" spans="2:9" ht="12.75" customHeight="1">
      <c r="B14" s="47" t="s">
        <v>19</v>
      </c>
      <c r="C14" s="48">
        <f t="shared" si="0"/>
        <v>42</v>
      </c>
      <c r="D14" s="48">
        <v>35</v>
      </c>
      <c r="E14" s="48">
        <f t="shared" si="1"/>
        <v>26.25</v>
      </c>
      <c r="F14" s="48">
        <v>1.7</v>
      </c>
      <c r="G14" s="48">
        <v>1.2</v>
      </c>
      <c r="H14" s="49">
        <v>127</v>
      </c>
      <c r="I14" s="30"/>
    </row>
    <row r="15" spans="2:9" ht="12.75" customHeight="1">
      <c r="B15" s="47"/>
      <c r="C15" s="48"/>
      <c r="D15" s="48"/>
      <c r="E15" s="48"/>
      <c r="F15" s="48"/>
      <c r="G15" s="48"/>
      <c r="H15" s="49"/>
      <c r="I15" s="30"/>
    </row>
    <row r="16" spans="2:9" ht="12.75" customHeight="1">
      <c r="B16" s="47" t="s">
        <v>20</v>
      </c>
      <c r="C16" s="48">
        <f t="shared" si="0"/>
        <v>30</v>
      </c>
      <c r="D16" s="48">
        <v>25</v>
      </c>
      <c r="E16" s="48">
        <f t="shared" si="1"/>
        <v>18.75</v>
      </c>
      <c r="F16" s="48">
        <v>1</v>
      </c>
      <c r="G16" s="48">
        <v>0.8</v>
      </c>
      <c r="H16" s="49">
        <v>127</v>
      </c>
      <c r="I16" s="30"/>
    </row>
    <row r="17" spans="2:9" ht="12.75" customHeight="1">
      <c r="B17" s="47" t="s">
        <v>21</v>
      </c>
      <c r="C17" s="48">
        <f t="shared" si="0"/>
        <v>10.560000000000002</v>
      </c>
      <c r="D17" s="48">
        <v>8.8</v>
      </c>
      <c r="E17" s="48">
        <f t="shared" si="1"/>
        <v>6.6000000000000005</v>
      </c>
      <c r="F17" s="48">
        <v>0.5</v>
      </c>
      <c r="G17" s="48">
        <v>0.3</v>
      </c>
      <c r="H17" s="49">
        <v>127</v>
      </c>
      <c r="I17" s="30"/>
    </row>
    <row r="18" spans="2:9" ht="12.75" customHeight="1">
      <c r="B18" s="47" t="s">
        <v>22</v>
      </c>
      <c r="C18" s="48">
        <f t="shared" si="0"/>
        <v>9.36</v>
      </c>
      <c r="D18" s="48">
        <v>7.8</v>
      </c>
      <c r="E18" s="48">
        <f t="shared" si="1"/>
        <v>5.85</v>
      </c>
      <c r="F18" s="48">
        <v>0.5</v>
      </c>
      <c r="G18" s="48">
        <v>0</v>
      </c>
      <c r="H18" s="49">
        <v>127</v>
      </c>
      <c r="I18" s="30"/>
    </row>
    <row r="19" spans="2:9" ht="12.75" customHeight="1">
      <c r="B19" s="47" t="s">
        <v>11</v>
      </c>
      <c r="C19" s="48">
        <f t="shared" si="0"/>
        <v>9.36</v>
      </c>
      <c r="D19" s="48">
        <v>7.8</v>
      </c>
      <c r="E19" s="48">
        <f t="shared" si="1"/>
        <v>5.85</v>
      </c>
      <c r="F19" s="48">
        <v>0.4</v>
      </c>
      <c r="G19" s="48">
        <v>0</v>
      </c>
      <c r="H19" s="49">
        <v>127</v>
      </c>
      <c r="I19" s="30"/>
    </row>
    <row r="20" spans="2:9" ht="12.75" customHeight="1">
      <c r="B20" s="47" t="s">
        <v>12</v>
      </c>
      <c r="C20" s="48">
        <f t="shared" si="0"/>
        <v>9.84</v>
      </c>
      <c r="D20" s="48">
        <v>8.2</v>
      </c>
      <c r="E20" s="48">
        <f t="shared" si="1"/>
        <v>6.1499999999999995</v>
      </c>
      <c r="F20" s="48">
        <v>0.4</v>
      </c>
      <c r="G20" s="48">
        <v>0</v>
      </c>
      <c r="H20" s="49">
        <v>127</v>
      </c>
      <c r="I20" s="30"/>
    </row>
    <row r="21" spans="2:9" ht="12.75" customHeight="1">
      <c r="B21" s="47" t="s">
        <v>13</v>
      </c>
      <c r="C21" s="48">
        <f t="shared" si="0"/>
        <v>10.560000000000002</v>
      </c>
      <c r="D21" s="48">
        <v>8.8</v>
      </c>
      <c r="E21" s="48">
        <f t="shared" si="1"/>
        <v>6.6000000000000005</v>
      </c>
      <c r="F21" s="48">
        <v>0.6</v>
      </c>
      <c r="G21" s="48">
        <v>0.3</v>
      </c>
      <c r="H21" s="49">
        <v>127</v>
      </c>
      <c r="I21" s="30"/>
    </row>
    <row r="22" spans="2:9" ht="12.75" customHeight="1">
      <c r="B22" s="122" t="s">
        <v>23</v>
      </c>
      <c r="C22" s="123">
        <f>SUM(C9:C21)</f>
        <v>370.08</v>
      </c>
      <c r="D22" s="123">
        <f>SUM(D9:D21)</f>
        <v>308.40000000000003</v>
      </c>
      <c r="E22" s="123">
        <f>SUM(E9:E21)</f>
        <v>231.29999999999998</v>
      </c>
      <c r="F22" s="51"/>
      <c r="G22" s="51"/>
      <c r="H22" s="51"/>
      <c r="I22" s="30"/>
    </row>
    <row r="23" ht="12.75" customHeight="1"/>
    <row r="24" spans="2:8" ht="15.75" customHeight="1">
      <c r="B24" s="31" t="s">
        <v>97</v>
      </c>
      <c r="C24" s="2"/>
      <c r="D24" s="2"/>
      <c r="E24" s="2"/>
      <c r="F24" s="2"/>
      <c r="G24" s="2"/>
      <c r="H24" s="3"/>
    </row>
    <row r="25" spans="2:8" ht="12.75" customHeight="1">
      <c r="B25" s="4" t="s">
        <v>52</v>
      </c>
      <c r="C25" s="5"/>
      <c r="D25" s="5"/>
      <c r="E25" s="5"/>
      <c r="F25" s="6"/>
      <c r="G25" s="6"/>
      <c r="H25" s="7"/>
    </row>
    <row r="26" spans="2:8" ht="12.75" customHeight="1">
      <c r="B26" s="92" t="s">
        <v>63</v>
      </c>
      <c r="C26" s="90"/>
      <c r="D26" s="90"/>
      <c r="E26" s="90"/>
      <c r="F26" s="87"/>
      <c r="G26" s="87"/>
      <c r="H26" s="89"/>
    </row>
    <row r="27" spans="2:8" ht="25.5" customHeight="1">
      <c r="B27" s="290" t="s">
        <v>0</v>
      </c>
      <c r="C27" s="291" t="s">
        <v>1</v>
      </c>
      <c r="D27" s="291"/>
      <c r="E27" s="291"/>
      <c r="F27" s="291" t="s">
        <v>2</v>
      </c>
      <c r="G27" s="291"/>
      <c r="H27" s="8" t="s">
        <v>3</v>
      </c>
    </row>
    <row r="28" spans="2:8" ht="12.75" customHeight="1">
      <c r="B28" s="290"/>
      <c r="C28" s="299" t="s">
        <v>4</v>
      </c>
      <c r="D28" s="300"/>
      <c r="E28" s="301"/>
      <c r="F28" s="299" t="s">
        <v>5</v>
      </c>
      <c r="G28" s="300"/>
      <c r="H28" s="302" t="s">
        <v>6</v>
      </c>
    </row>
    <row r="29" spans="2:8" ht="12.75" customHeight="1">
      <c r="B29" s="290"/>
      <c r="C29" s="9" t="s">
        <v>7</v>
      </c>
      <c r="D29" s="9" t="s">
        <v>8</v>
      </c>
      <c r="E29" s="9" t="s">
        <v>9</v>
      </c>
      <c r="F29" s="9" t="s">
        <v>10</v>
      </c>
      <c r="G29" s="10" t="s">
        <v>9</v>
      </c>
      <c r="H29" s="303"/>
    </row>
    <row r="30" spans="2:9" ht="12.75" customHeight="1">
      <c r="B30" s="11" t="s">
        <v>14</v>
      </c>
      <c r="C30" s="12">
        <f aca="true" t="shared" si="2" ref="C30:C42">+E30*1.6</f>
        <v>6.144</v>
      </c>
      <c r="D30" s="12">
        <v>5.12</v>
      </c>
      <c r="E30" s="12">
        <f aca="true" t="shared" si="3" ref="E30:E42">D30*0.75</f>
        <v>3.84</v>
      </c>
      <c r="F30" s="12">
        <v>0.3492239467849223</v>
      </c>
      <c r="G30" s="12">
        <v>0.0823170731707317</v>
      </c>
      <c r="H30" s="13">
        <v>81</v>
      </c>
      <c r="I30" s="30"/>
    </row>
    <row r="31" spans="2:9" ht="12.75" customHeight="1">
      <c r="B31" s="11" t="s">
        <v>15</v>
      </c>
      <c r="C31" s="12">
        <f t="shared" si="2"/>
        <v>12.288</v>
      </c>
      <c r="D31" s="12">
        <v>10.24</v>
      </c>
      <c r="E31" s="12">
        <f t="shared" si="3"/>
        <v>7.68</v>
      </c>
      <c r="F31" s="12">
        <v>0.8003048780487804</v>
      </c>
      <c r="G31" s="12">
        <v>0.15365853658536582</v>
      </c>
      <c r="H31" s="13">
        <v>81</v>
      </c>
      <c r="I31" s="30"/>
    </row>
    <row r="32" spans="2:9" ht="12.75" customHeight="1">
      <c r="B32" s="11" t="s">
        <v>16</v>
      </c>
      <c r="C32" s="12">
        <f t="shared" si="2"/>
        <v>15.024000000000001</v>
      </c>
      <c r="D32" s="12">
        <v>12.52</v>
      </c>
      <c r="E32" s="12">
        <f t="shared" si="3"/>
        <v>9.39</v>
      </c>
      <c r="F32" s="12">
        <v>0.960989873056625</v>
      </c>
      <c r="G32" s="12">
        <v>0.17765326301911666</v>
      </c>
      <c r="H32" s="13">
        <v>81</v>
      </c>
      <c r="I32" s="30"/>
    </row>
    <row r="33" spans="2:9" ht="12.75" customHeight="1">
      <c r="B33" s="11" t="s">
        <v>17</v>
      </c>
      <c r="C33" s="12">
        <f t="shared" si="2"/>
        <v>17.076</v>
      </c>
      <c r="D33" s="12">
        <v>14.23</v>
      </c>
      <c r="E33" s="12">
        <f t="shared" si="3"/>
        <v>10.6725</v>
      </c>
      <c r="F33" s="12">
        <v>1.037432249322493</v>
      </c>
      <c r="G33" s="12">
        <v>0.21341463414634146</v>
      </c>
      <c r="H33" s="13">
        <v>81</v>
      </c>
      <c r="I33" s="30"/>
    </row>
    <row r="34" spans="2:9" ht="12.75" customHeight="1">
      <c r="B34" s="11" t="s">
        <v>18</v>
      </c>
      <c r="C34" s="12">
        <f t="shared" si="2"/>
        <v>14.688</v>
      </c>
      <c r="D34" s="12">
        <v>12.24</v>
      </c>
      <c r="E34" s="12">
        <f t="shared" si="3"/>
        <v>9.18</v>
      </c>
      <c r="F34" s="12">
        <v>0.9559197154471543</v>
      </c>
      <c r="G34" s="12">
        <v>0.1889347202295552</v>
      </c>
      <c r="H34" s="13">
        <v>81</v>
      </c>
      <c r="I34" s="30"/>
    </row>
    <row r="35" spans="2:9" ht="12.75" customHeight="1">
      <c r="B35" s="11" t="s">
        <v>19</v>
      </c>
      <c r="C35" s="12">
        <f t="shared" si="2"/>
        <v>12.312000000000001</v>
      </c>
      <c r="D35" s="12">
        <v>10.26</v>
      </c>
      <c r="E35" s="12">
        <f t="shared" si="3"/>
        <v>7.695</v>
      </c>
      <c r="F35" s="12">
        <v>0.7926829268292682</v>
      </c>
      <c r="G35" s="12">
        <v>0.1589571068124474</v>
      </c>
      <c r="H35" s="13">
        <v>81</v>
      </c>
      <c r="I35" s="30"/>
    </row>
    <row r="36" spans="2:9" ht="12.75" customHeight="1">
      <c r="B36" s="11"/>
      <c r="C36" s="12"/>
      <c r="D36" s="12"/>
      <c r="E36" s="12"/>
      <c r="F36" s="12"/>
      <c r="G36" s="12"/>
      <c r="H36" s="13"/>
      <c r="I36" s="30"/>
    </row>
    <row r="37" spans="2:9" ht="12.75" customHeight="1">
      <c r="B37" s="11" t="s">
        <v>20</v>
      </c>
      <c r="C37" s="12">
        <f t="shared" si="2"/>
        <v>3.4200000000000004</v>
      </c>
      <c r="D37" s="12">
        <v>2.85</v>
      </c>
      <c r="E37" s="12">
        <f t="shared" si="3"/>
        <v>2.1375</v>
      </c>
      <c r="F37" s="12">
        <v>0.24898373983739838</v>
      </c>
      <c r="G37" s="12">
        <v>0</v>
      </c>
      <c r="H37" s="13">
        <v>81</v>
      </c>
      <c r="I37" s="30"/>
    </row>
    <row r="38" spans="2:9" ht="12.75" customHeight="1">
      <c r="B38" s="11" t="s">
        <v>21</v>
      </c>
      <c r="C38" s="12">
        <f t="shared" si="2"/>
        <v>1.02</v>
      </c>
      <c r="D38" s="12">
        <v>0.85</v>
      </c>
      <c r="E38" s="12">
        <f t="shared" si="3"/>
        <v>0.6375</v>
      </c>
      <c r="F38" s="12">
        <v>0.08536585365853655</v>
      </c>
      <c r="G38" s="12">
        <v>0</v>
      </c>
      <c r="H38" s="13">
        <v>81</v>
      </c>
      <c r="I38" s="30"/>
    </row>
    <row r="39" spans="2:9" ht="12.75" customHeight="1">
      <c r="B39" s="11" t="s">
        <v>22</v>
      </c>
      <c r="C39" s="12">
        <f t="shared" si="2"/>
        <v>0.3360000000000001</v>
      </c>
      <c r="D39" s="12">
        <v>0.28</v>
      </c>
      <c r="E39" s="12">
        <f t="shared" si="3"/>
        <v>0.21000000000000002</v>
      </c>
      <c r="F39" s="12">
        <v>0.05335365853658535</v>
      </c>
      <c r="G39" s="12">
        <v>0</v>
      </c>
      <c r="H39" s="13">
        <v>81</v>
      </c>
      <c r="I39" s="30"/>
    </row>
    <row r="40" spans="2:9" ht="12.75" customHeight="1">
      <c r="B40" s="11" t="s">
        <v>11</v>
      </c>
      <c r="C40" s="12">
        <f t="shared" si="2"/>
        <v>0.3360000000000001</v>
      </c>
      <c r="D40" s="12">
        <v>0.28</v>
      </c>
      <c r="E40" s="12">
        <f t="shared" si="3"/>
        <v>0.21000000000000002</v>
      </c>
      <c r="F40" s="12">
        <v>0.05335365853658535</v>
      </c>
      <c r="G40" s="12">
        <v>0</v>
      </c>
      <c r="H40" s="13">
        <v>81</v>
      </c>
      <c r="I40" s="30"/>
    </row>
    <row r="41" spans="2:9" ht="12.75" customHeight="1">
      <c r="B41" s="11" t="s">
        <v>12</v>
      </c>
      <c r="C41" s="12">
        <f t="shared" si="2"/>
        <v>0.3360000000000001</v>
      </c>
      <c r="D41" s="12">
        <v>0.28</v>
      </c>
      <c r="E41" s="12">
        <f t="shared" si="3"/>
        <v>0.21000000000000002</v>
      </c>
      <c r="F41" s="12">
        <v>0.05335365853658535</v>
      </c>
      <c r="G41" s="12">
        <v>0</v>
      </c>
      <c r="H41" s="13">
        <v>81</v>
      </c>
      <c r="I41" s="30"/>
    </row>
    <row r="42" spans="2:9" ht="12.75" customHeight="1">
      <c r="B42" s="11" t="s">
        <v>13</v>
      </c>
      <c r="C42" s="12">
        <f t="shared" si="2"/>
        <v>1.02</v>
      </c>
      <c r="D42" s="12">
        <v>0.85</v>
      </c>
      <c r="E42" s="12">
        <f t="shared" si="3"/>
        <v>0.6375</v>
      </c>
      <c r="F42" s="12">
        <v>0.08536585365853655</v>
      </c>
      <c r="G42" s="12">
        <v>0</v>
      </c>
      <c r="H42" s="13">
        <v>81</v>
      </c>
      <c r="I42" s="30"/>
    </row>
    <row r="43" spans="2:9" ht="12.75" customHeight="1">
      <c r="B43" s="120" t="s">
        <v>23</v>
      </c>
      <c r="C43" s="119">
        <f>SUM(C30:C42)</f>
        <v>83.99999999999999</v>
      </c>
      <c r="D43" s="119">
        <f>SUM(D30:D42)</f>
        <v>69.99999999999999</v>
      </c>
      <c r="E43" s="119">
        <f>SUM(E30:E42)</f>
        <v>52.500000000000014</v>
      </c>
      <c r="F43" s="12"/>
      <c r="G43" s="12"/>
      <c r="H43" s="13"/>
      <c r="I43" s="30"/>
    </row>
    <row r="44" spans="2:8" ht="12.75" customHeight="1">
      <c r="B44" s="14"/>
      <c r="C44" s="15"/>
      <c r="D44" s="15"/>
      <c r="E44" s="15"/>
      <c r="F44" s="15"/>
      <c r="G44" s="15"/>
      <c r="H44" s="44"/>
    </row>
    <row r="45" spans="2:8" ht="15.75" customHeight="1">
      <c r="B45" s="1" t="s">
        <v>105</v>
      </c>
      <c r="C45" s="2"/>
      <c r="D45" s="2"/>
      <c r="E45" s="2"/>
      <c r="F45" s="2"/>
      <c r="G45" s="2"/>
      <c r="H45" s="3"/>
    </row>
    <row r="46" spans="2:8" ht="12.75" customHeight="1">
      <c r="B46" s="4"/>
      <c r="C46" s="5"/>
      <c r="D46" s="5"/>
      <c r="E46" s="5"/>
      <c r="F46" s="6"/>
      <c r="G46" s="6"/>
      <c r="H46" s="7"/>
    </row>
    <row r="47" spans="2:8" ht="25.5">
      <c r="B47" s="304" t="s">
        <v>0</v>
      </c>
      <c r="C47" s="297" t="s">
        <v>1</v>
      </c>
      <c r="D47" s="307"/>
      <c r="E47" s="298"/>
      <c r="F47" s="297" t="s">
        <v>2</v>
      </c>
      <c r="G47" s="298"/>
      <c r="H47" s="8" t="s">
        <v>3</v>
      </c>
    </row>
    <row r="48" spans="2:8" ht="12.75" customHeight="1">
      <c r="B48" s="305"/>
      <c r="C48" s="299" t="s">
        <v>4</v>
      </c>
      <c r="D48" s="300"/>
      <c r="E48" s="301"/>
      <c r="F48" s="299" t="s">
        <v>5</v>
      </c>
      <c r="G48" s="301"/>
      <c r="H48" s="302" t="s">
        <v>6</v>
      </c>
    </row>
    <row r="49" spans="2:8" ht="12.75" customHeight="1">
      <c r="B49" s="306"/>
      <c r="C49" s="9" t="s">
        <v>7</v>
      </c>
      <c r="D49" s="9" t="s">
        <v>8</v>
      </c>
      <c r="E49" s="9" t="s">
        <v>9</v>
      </c>
      <c r="F49" s="9" t="s">
        <v>10</v>
      </c>
      <c r="G49" s="10" t="s">
        <v>9</v>
      </c>
      <c r="H49" s="303"/>
    </row>
    <row r="50" spans="2:8" ht="12.75" customHeight="1">
      <c r="B50" s="11" t="s">
        <v>14</v>
      </c>
      <c r="C50" s="12">
        <f aca="true" t="shared" si="4" ref="C50:H55">C9+C30</f>
        <v>36.144</v>
      </c>
      <c r="D50" s="12">
        <f t="shared" si="4"/>
        <v>30.12</v>
      </c>
      <c r="E50" s="12">
        <f t="shared" si="4"/>
        <v>22.59</v>
      </c>
      <c r="F50" s="12">
        <f t="shared" si="4"/>
        <v>1.3492239467849223</v>
      </c>
      <c r="G50" s="12">
        <f t="shared" si="4"/>
        <v>0.8823170731707317</v>
      </c>
      <c r="H50" s="13">
        <f t="shared" si="4"/>
        <v>208</v>
      </c>
    </row>
    <row r="51" spans="2:8" ht="12.75" customHeight="1">
      <c r="B51" s="11" t="s">
        <v>15</v>
      </c>
      <c r="C51" s="12">
        <f t="shared" si="4"/>
        <v>51.888000000000005</v>
      </c>
      <c r="D51" s="12">
        <f t="shared" si="4"/>
        <v>43.24</v>
      </c>
      <c r="E51" s="12">
        <f t="shared" si="4"/>
        <v>32.43</v>
      </c>
      <c r="F51" s="12">
        <f t="shared" si="4"/>
        <v>2.3003048780487805</v>
      </c>
      <c r="G51" s="12">
        <f t="shared" si="4"/>
        <v>1.3536585365853657</v>
      </c>
      <c r="H51" s="13">
        <f t="shared" si="4"/>
        <v>208</v>
      </c>
    </row>
    <row r="52" spans="2:8" ht="12.75" customHeight="1">
      <c r="B52" s="11" t="s">
        <v>16</v>
      </c>
      <c r="C52" s="12">
        <f t="shared" si="4"/>
        <v>71.424</v>
      </c>
      <c r="D52" s="12">
        <f t="shared" si="4"/>
        <v>59.519999999999996</v>
      </c>
      <c r="E52" s="12">
        <f t="shared" si="4"/>
        <v>44.64</v>
      </c>
      <c r="F52" s="12">
        <f t="shared" si="4"/>
        <v>2.960989873056625</v>
      </c>
      <c r="G52" s="12">
        <f t="shared" si="4"/>
        <v>1.9776532630191168</v>
      </c>
      <c r="H52" s="13">
        <f t="shared" si="4"/>
        <v>208</v>
      </c>
    </row>
    <row r="53" spans="2:8" ht="12.75" customHeight="1">
      <c r="B53" s="11" t="s">
        <v>17</v>
      </c>
      <c r="C53" s="12">
        <f t="shared" si="4"/>
        <v>81.876</v>
      </c>
      <c r="D53" s="12">
        <f t="shared" si="4"/>
        <v>68.23</v>
      </c>
      <c r="E53" s="12">
        <f t="shared" si="4"/>
        <v>51.1725</v>
      </c>
      <c r="F53" s="12">
        <f t="shared" si="4"/>
        <v>3.137432249322493</v>
      </c>
      <c r="G53" s="12">
        <f t="shared" si="4"/>
        <v>2.0134146341463417</v>
      </c>
      <c r="H53" s="13">
        <f t="shared" si="4"/>
        <v>208</v>
      </c>
    </row>
    <row r="54" spans="2:8" ht="12.75" customHeight="1">
      <c r="B54" s="11" t="s">
        <v>18</v>
      </c>
      <c r="C54" s="12">
        <f t="shared" si="4"/>
        <v>72.288</v>
      </c>
      <c r="D54" s="12">
        <f t="shared" si="4"/>
        <v>60.24</v>
      </c>
      <c r="E54" s="12">
        <f t="shared" si="4"/>
        <v>45.18</v>
      </c>
      <c r="F54" s="12">
        <f t="shared" si="4"/>
        <v>2.955919715447154</v>
      </c>
      <c r="G54" s="12">
        <f t="shared" si="4"/>
        <v>1.9889347202295553</v>
      </c>
      <c r="H54" s="13">
        <f t="shared" si="4"/>
        <v>208</v>
      </c>
    </row>
    <row r="55" spans="2:8" ht="12.75" customHeight="1">
      <c r="B55" s="11" t="s">
        <v>19</v>
      </c>
      <c r="C55" s="12">
        <f t="shared" si="4"/>
        <v>54.312</v>
      </c>
      <c r="D55" s="12">
        <f t="shared" si="4"/>
        <v>45.26</v>
      </c>
      <c r="E55" s="12">
        <f t="shared" si="4"/>
        <v>33.945</v>
      </c>
      <c r="F55" s="12">
        <f t="shared" si="4"/>
        <v>2.4926829268292683</v>
      </c>
      <c r="G55" s="12">
        <f t="shared" si="4"/>
        <v>1.3589571068124473</v>
      </c>
      <c r="H55" s="13">
        <f t="shared" si="4"/>
        <v>208</v>
      </c>
    </row>
    <row r="56" spans="2:8" ht="12.75" customHeight="1">
      <c r="B56" s="11"/>
      <c r="C56" s="12"/>
      <c r="D56" s="12"/>
      <c r="E56" s="12"/>
      <c r="F56" s="12"/>
      <c r="G56" s="12"/>
      <c r="H56" s="13"/>
    </row>
    <row r="57" spans="2:8" ht="12.75" customHeight="1">
      <c r="B57" s="11" t="s">
        <v>20</v>
      </c>
      <c r="C57" s="12">
        <f aca="true" t="shared" si="5" ref="C57:H62">C16+C37</f>
        <v>33.42</v>
      </c>
      <c r="D57" s="12">
        <f t="shared" si="5"/>
        <v>27.85</v>
      </c>
      <c r="E57" s="12">
        <f t="shared" si="5"/>
        <v>20.8875</v>
      </c>
      <c r="F57" s="12">
        <f t="shared" si="5"/>
        <v>1.2489837398373984</v>
      </c>
      <c r="G57" s="12">
        <f t="shared" si="5"/>
        <v>0.8</v>
      </c>
      <c r="H57" s="13">
        <f t="shared" si="5"/>
        <v>208</v>
      </c>
    </row>
    <row r="58" spans="2:8" ht="12.75" customHeight="1">
      <c r="B58" s="11" t="s">
        <v>21</v>
      </c>
      <c r="C58" s="12">
        <f t="shared" si="5"/>
        <v>11.580000000000002</v>
      </c>
      <c r="D58" s="12">
        <f t="shared" si="5"/>
        <v>9.65</v>
      </c>
      <c r="E58" s="12">
        <f t="shared" si="5"/>
        <v>7.237500000000001</v>
      </c>
      <c r="F58" s="12">
        <f t="shared" si="5"/>
        <v>0.5853658536585366</v>
      </c>
      <c r="G58" s="12">
        <f t="shared" si="5"/>
        <v>0.3</v>
      </c>
      <c r="H58" s="13">
        <f t="shared" si="5"/>
        <v>208</v>
      </c>
    </row>
    <row r="59" spans="2:8" ht="12.75" customHeight="1">
      <c r="B59" s="11" t="s">
        <v>22</v>
      </c>
      <c r="C59" s="12">
        <f t="shared" si="5"/>
        <v>9.696</v>
      </c>
      <c r="D59" s="12">
        <f t="shared" si="5"/>
        <v>8.08</v>
      </c>
      <c r="E59" s="12">
        <f t="shared" si="5"/>
        <v>6.06</v>
      </c>
      <c r="F59" s="12">
        <f t="shared" si="5"/>
        <v>0.5533536585365854</v>
      </c>
      <c r="G59" s="12">
        <f t="shared" si="5"/>
        <v>0</v>
      </c>
      <c r="H59" s="13">
        <f t="shared" si="5"/>
        <v>208</v>
      </c>
    </row>
    <row r="60" spans="2:8" ht="12.75" customHeight="1">
      <c r="B60" s="11" t="s">
        <v>11</v>
      </c>
      <c r="C60" s="12">
        <f t="shared" si="5"/>
        <v>9.696</v>
      </c>
      <c r="D60" s="12">
        <f t="shared" si="5"/>
        <v>8.08</v>
      </c>
      <c r="E60" s="12">
        <f t="shared" si="5"/>
        <v>6.06</v>
      </c>
      <c r="F60" s="12">
        <f t="shared" si="5"/>
        <v>0.4533536585365854</v>
      </c>
      <c r="G60" s="12">
        <f t="shared" si="5"/>
        <v>0</v>
      </c>
      <c r="H60" s="13">
        <f t="shared" si="5"/>
        <v>208</v>
      </c>
    </row>
    <row r="61" spans="2:8" ht="12.75" customHeight="1">
      <c r="B61" s="11" t="s">
        <v>12</v>
      </c>
      <c r="C61" s="12">
        <f t="shared" si="5"/>
        <v>10.176</v>
      </c>
      <c r="D61" s="12">
        <f t="shared" si="5"/>
        <v>8.479999999999999</v>
      </c>
      <c r="E61" s="12">
        <f t="shared" si="5"/>
        <v>6.359999999999999</v>
      </c>
      <c r="F61" s="12">
        <f t="shared" si="5"/>
        <v>0.4533536585365854</v>
      </c>
      <c r="G61" s="12">
        <f t="shared" si="5"/>
        <v>0</v>
      </c>
      <c r="H61" s="13">
        <f t="shared" si="5"/>
        <v>208</v>
      </c>
    </row>
    <row r="62" spans="2:8" ht="12.75" customHeight="1">
      <c r="B62" s="11" t="s">
        <v>13</v>
      </c>
      <c r="C62" s="12">
        <f t="shared" si="5"/>
        <v>11.580000000000002</v>
      </c>
      <c r="D62" s="12">
        <f t="shared" si="5"/>
        <v>9.65</v>
      </c>
      <c r="E62" s="12">
        <f t="shared" si="5"/>
        <v>7.237500000000001</v>
      </c>
      <c r="F62" s="12">
        <f t="shared" si="5"/>
        <v>0.6853658536585365</v>
      </c>
      <c r="G62" s="12">
        <f t="shared" si="5"/>
        <v>0.3</v>
      </c>
      <c r="H62" s="13">
        <f t="shared" si="5"/>
        <v>208</v>
      </c>
    </row>
    <row r="63" spans="2:8" ht="12.75" customHeight="1">
      <c r="B63" s="120" t="s">
        <v>23</v>
      </c>
      <c r="C63" s="119">
        <f>SUM(C50:C62)</f>
        <v>454.08000000000004</v>
      </c>
      <c r="D63" s="119">
        <f>SUM(D50:D62)</f>
        <v>378.4</v>
      </c>
      <c r="E63" s="119">
        <f>SUM(E50:E62)</f>
        <v>283.8</v>
      </c>
      <c r="F63" s="12"/>
      <c r="G63" s="12"/>
      <c r="H63" s="13"/>
    </row>
    <row r="65" spans="2:10" ht="12.75">
      <c r="B65" s="160"/>
      <c r="C65" s="126"/>
      <c r="D65" s="126"/>
      <c r="E65" s="126"/>
      <c r="F65" s="160"/>
      <c r="G65" s="160"/>
      <c r="H65" s="160"/>
      <c r="I65" s="160"/>
      <c r="J65" s="160"/>
    </row>
    <row r="66" spans="2:10" ht="12.75">
      <c r="B66" s="160"/>
      <c r="C66" s="126"/>
      <c r="D66" s="126"/>
      <c r="E66" s="126"/>
      <c r="F66" s="160"/>
      <c r="G66" s="160"/>
      <c r="H66" s="160"/>
      <c r="I66" s="160"/>
      <c r="J66" s="160"/>
    </row>
    <row r="67" spans="2:10" ht="12.75">
      <c r="B67" s="160"/>
      <c r="C67" s="160"/>
      <c r="D67" s="126"/>
      <c r="E67" s="160"/>
      <c r="F67" s="160"/>
      <c r="G67" s="160"/>
      <c r="H67" s="160"/>
      <c r="I67" s="160"/>
      <c r="J67" s="160"/>
    </row>
    <row r="68" spans="2:10" ht="12.75">
      <c r="B68" s="160"/>
      <c r="C68" s="160"/>
      <c r="D68" s="160"/>
      <c r="E68" s="160"/>
      <c r="F68" s="160"/>
      <c r="G68" s="160"/>
      <c r="H68" s="160"/>
      <c r="I68" s="160"/>
      <c r="J68" s="160"/>
    </row>
    <row r="69" spans="2:10" ht="12.75">
      <c r="B69" s="160"/>
      <c r="C69" s="160"/>
      <c r="D69" s="160"/>
      <c r="E69" s="160"/>
      <c r="F69" s="160"/>
      <c r="G69" s="160"/>
      <c r="H69" s="160"/>
      <c r="I69" s="160"/>
      <c r="J69" s="160"/>
    </row>
    <row r="70" spans="2:10" ht="12.75">
      <c r="B70" s="160"/>
      <c r="C70" s="160"/>
      <c r="D70" s="160"/>
      <c r="E70" s="160"/>
      <c r="F70" s="160"/>
      <c r="G70" s="160"/>
      <c r="H70" s="160"/>
      <c r="I70" s="160"/>
      <c r="J70" s="160"/>
    </row>
    <row r="71" spans="2:10" ht="12.75">
      <c r="B71" s="160"/>
      <c r="C71" s="160"/>
      <c r="D71" s="160"/>
      <c r="E71" s="160"/>
      <c r="F71" s="160"/>
      <c r="G71" s="160"/>
      <c r="H71" s="160"/>
      <c r="I71" s="160"/>
      <c r="J71" s="160"/>
    </row>
    <row r="72" spans="2:10" ht="12.75">
      <c r="B72" s="160"/>
      <c r="C72" s="160"/>
      <c r="D72" s="160"/>
      <c r="E72" s="160"/>
      <c r="F72" s="160"/>
      <c r="G72" s="160"/>
      <c r="H72" s="160"/>
      <c r="I72" s="160"/>
      <c r="J72" s="160"/>
    </row>
  </sheetData>
  <sheetProtection/>
  <mergeCells count="18">
    <mergeCell ref="C6:E6"/>
    <mergeCell ref="F6:G6"/>
    <mergeCell ref="B27:B29"/>
    <mergeCell ref="C27:E27"/>
    <mergeCell ref="F27:G27"/>
    <mergeCell ref="C28:E28"/>
    <mergeCell ref="F28:G28"/>
    <mergeCell ref="F7:G7"/>
    <mergeCell ref="H7:H8"/>
    <mergeCell ref="B47:B49"/>
    <mergeCell ref="C47:E47"/>
    <mergeCell ref="F47:G47"/>
    <mergeCell ref="C48:E48"/>
    <mergeCell ref="F48:G48"/>
    <mergeCell ref="C7:E7"/>
    <mergeCell ref="H28:H29"/>
    <mergeCell ref="H48:H49"/>
    <mergeCell ref="B6:B8"/>
  </mergeCells>
  <printOptions/>
  <pageMargins left="0.7874015748031497" right="0.7874015748031497" top="0.984251968503937" bottom="0.7874015748031497" header="0.3937007874015748" footer="0.3937007874015748"/>
  <pageSetup horizontalDpi="300" verticalDpi="300" orientation="portrait" paperSize="9" scale="80" r:id="rId1"/>
  <headerFooter alignWithMargins="0">
    <oddHeader>&amp;C&amp;"Times New Roman,Félkövér"&amp;12Ajánlatkérők 2017-2018. gázévi földgáz igénye
felhasználási helyenként a 2. rész tekintetében&amp;R&amp;"Times New Roman,Félkövér"&amp;12 1/B. sz. melléklet</oddHeader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L34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4.5" style="0" customWidth="1"/>
    <col min="2" max="2" width="11.33203125" style="0" customWidth="1"/>
    <col min="8" max="8" width="12" style="0" customWidth="1"/>
  </cols>
  <sheetData>
    <row r="1" spans="1:12" ht="15.75" customHeight="1">
      <c r="A1" s="246"/>
      <c r="B1" s="1" t="s">
        <v>122</v>
      </c>
      <c r="J1" s="43"/>
      <c r="K1" s="43"/>
      <c r="L1" s="43"/>
    </row>
    <row r="2" spans="2:12" ht="12.75" customHeight="1">
      <c r="B2" s="1"/>
      <c r="C2" s="2"/>
      <c r="D2" s="2"/>
      <c r="E2" s="2"/>
      <c r="F2" s="2"/>
      <c r="G2" s="2"/>
      <c r="H2" s="3"/>
      <c r="J2" s="43"/>
      <c r="K2" s="43"/>
      <c r="L2" s="43"/>
    </row>
    <row r="3" spans="2:8" ht="15.75" customHeight="1">
      <c r="B3" s="31" t="s">
        <v>149</v>
      </c>
      <c r="C3" s="32"/>
      <c r="D3" s="32"/>
      <c r="E3" s="32"/>
      <c r="F3" s="32"/>
      <c r="G3" s="32"/>
      <c r="H3" s="33"/>
    </row>
    <row r="4" spans="2:8" ht="12.75" customHeight="1">
      <c r="B4" s="34" t="s">
        <v>150</v>
      </c>
      <c r="C4" s="35"/>
      <c r="D4" s="35"/>
      <c r="E4" s="35"/>
      <c r="F4" s="103"/>
      <c r="G4" s="94"/>
      <c r="H4" s="91"/>
    </row>
    <row r="5" spans="2:8" ht="12.75" customHeight="1">
      <c r="B5" s="102" t="s">
        <v>57</v>
      </c>
      <c r="C5" s="92"/>
      <c r="D5" s="92"/>
      <c r="E5" s="92"/>
      <c r="F5" s="84"/>
      <c r="G5" s="85"/>
      <c r="H5" s="86"/>
    </row>
    <row r="6" spans="2:8" ht="25.5">
      <c r="B6" s="290" t="s">
        <v>0</v>
      </c>
      <c r="C6" s="291" t="s">
        <v>1</v>
      </c>
      <c r="D6" s="291"/>
      <c r="E6" s="291"/>
      <c r="F6" s="291" t="s">
        <v>2</v>
      </c>
      <c r="G6" s="291"/>
      <c r="H6" s="8" t="s">
        <v>3</v>
      </c>
    </row>
    <row r="7" spans="2:8" ht="12.75" customHeight="1">
      <c r="B7" s="290"/>
      <c r="C7" s="299" t="s">
        <v>4</v>
      </c>
      <c r="D7" s="300"/>
      <c r="E7" s="301"/>
      <c r="F7" s="299" t="s">
        <v>5</v>
      </c>
      <c r="G7" s="300"/>
      <c r="H7" s="302" t="s">
        <v>6</v>
      </c>
    </row>
    <row r="8" spans="2:8" ht="12.75" customHeight="1">
      <c r="B8" s="290"/>
      <c r="C8" s="9" t="s">
        <v>7</v>
      </c>
      <c r="D8" s="9" t="s">
        <v>8</v>
      </c>
      <c r="E8" s="9" t="s">
        <v>9</v>
      </c>
      <c r="F8" s="9" t="s">
        <v>10</v>
      </c>
      <c r="G8" s="10" t="s">
        <v>9</v>
      </c>
      <c r="H8" s="303"/>
    </row>
    <row r="9" spans="2:9" ht="12.75" customHeight="1">
      <c r="B9" s="11" t="s">
        <v>14</v>
      </c>
      <c r="C9" s="12">
        <f>+E9*1.6</f>
        <v>1.14</v>
      </c>
      <c r="D9" s="12">
        <v>0.95</v>
      </c>
      <c r="E9" s="12">
        <f>D9*0.75</f>
        <v>0.7124999999999999</v>
      </c>
      <c r="F9" s="12">
        <v>0.06485587583148555</v>
      </c>
      <c r="G9" s="12">
        <v>0.015287456445993029</v>
      </c>
      <c r="H9" s="13">
        <v>40</v>
      </c>
      <c r="I9" s="30"/>
    </row>
    <row r="10" spans="2:9" ht="12.75" customHeight="1">
      <c r="B10" s="11" t="s">
        <v>15</v>
      </c>
      <c r="C10" s="12">
        <f>+E10*1.6</f>
        <v>2.28</v>
      </c>
      <c r="D10" s="12">
        <v>1.9</v>
      </c>
      <c r="E10" s="12">
        <f>D10*0.75</f>
        <v>1.4249999999999998</v>
      </c>
      <c r="F10" s="12">
        <v>0.14862804878048777</v>
      </c>
      <c r="G10" s="12">
        <v>0.028536585365853653</v>
      </c>
      <c r="H10" s="13">
        <v>40</v>
      </c>
      <c r="I10" s="30"/>
    </row>
    <row r="11" spans="2:9" ht="12.75" customHeight="1">
      <c r="B11" s="11" t="s">
        <v>16</v>
      </c>
      <c r="C11" s="12">
        <f>+E11*1.6</f>
        <v>2.7960000000000003</v>
      </c>
      <c r="D11" s="12">
        <v>2.33</v>
      </c>
      <c r="E11" s="12">
        <f>D11*0.75</f>
        <v>1.7475</v>
      </c>
      <c r="F11" s="12">
        <v>0.17846954785337324</v>
      </c>
      <c r="G11" s="12">
        <v>0.032992748846407384</v>
      </c>
      <c r="H11" s="13">
        <v>40</v>
      </c>
      <c r="I11" s="30"/>
    </row>
    <row r="12" spans="2:9" ht="12.75" customHeight="1">
      <c r="B12" s="11" t="s">
        <v>17</v>
      </c>
      <c r="C12" s="12">
        <f aca="true" t="shared" si="0" ref="C12:C21">+E12*1.6</f>
        <v>3.168</v>
      </c>
      <c r="D12" s="12">
        <v>2.64</v>
      </c>
      <c r="E12" s="12">
        <f aca="true" t="shared" si="1" ref="E12:E21">D12*0.75</f>
        <v>1.98</v>
      </c>
      <c r="F12" s="12">
        <v>0.19266598915989158</v>
      </c>
      <c r="G12" s="12">
        <v>0.03963414634146341</v>
      </c>
      <c r="H12" s="13">
        <v>40</v>
      </c>
      <c r="I12" s="30"/>
    </row>
    <row r="13" spans="2:9" ht="12.75" customHeight="1">
      <c r="B13" s="11" t="s">
        <v>18</v>
      </c>
      <c r="C13" s="12">
        <f t="shared" si="0"/>
        <v>2.736</v>
      </c>
      <c r="D13" s="12">
        <v>2.28</v>
      </c>
      <c r="E13" s="12">
        <f t="shared" si="1"/>
        <v>1.71</v>
      </c>
      <c r="F13" s="12">
        <v>0.17752794715447148</v>
      </c>
      <c r="G13" s="12">
        <v>0.03508787661406025</v>
      </c>
      <c r="H13" s="13">
        <v>40</v>
      </c>
      <c r="I13" s="30"/>
    </row>
    <row r="14" spans="2:9" ht="12.75" customHeight="1">
      <c r="B14" s="11" t="s">
        <v>19</v>
      </c>
      <c r="C14" s="12">
        <f t="shared" si="0"/>
        <v>2.28</v>
      </c>
      <c r="D14" s="12">
        <v>1.9</v>
      </c>
      <c r="E14" s="12">
        <f t="shared" si="1"/>
        <v>1.4249999999999998</v>
      </c>
      <c r="F14" s="12">
        <v>0.14721254355400695</v>
      </c>
      <c r="G14" s="12">
        <v>0.029520605550883088</v>
      </c>
      <c r="H14" s="13">
        <v>40</v>
      </c>
      <c r="I14" s="30"/>
    </row>
    <row r="15" spans="2:9" ht="12.75" customHeight="1">
      <c r="B15" s="11"/>
      <c r="C15" s="12"/>
      <c r="D15" s="12"/>
      <c r="E15" s="12"/>
      <c r="F15" s="12"/>
      <c r="G15" s="12"/>
      <c r="H15" s="13"/>
      <c r="I15" s="30"/>
    </row>
    <row r="16" spans="2:9" ht="12.75" customHeight="1">
      <c r="B16" s="11" t="s">
        <v>20</v>
      </c>
      <c r="C16" s="12">
        <f t="shared" si="0"/>
        <v>0.6360000000000001</v>
      </c>
      <c r="D16" s="12">
        <v>0.53</v>
      </c>
      <c r="E16" s="12">
        <f t="shared" si="1"/>
        <v>0.3975</v>
      </c>
      <c r="F16" s="12">
        <v>0.04623983739837398</v>
      </c>
      <c r="G16" s="12">
        <v>0</v>
      </c>
      <c r="H16" s="13">
        <v>40</v>
      </c>
      <c r="I16" s="30"/>
    </row>
    <row r="17" spans="2:9" ht="12.75" customHeight="1">
      <c r="B17" s="11" t="s">
        <v>21</v>
      </c>
      <c r="C17" s="12">
        <f t="shared" si="0"/>
        <v>0.192</v>
      </c>
      <c r="D17" s="12">
        <v>0.16</v>
      </c>
      <c r="E17" s="12">
        <f t="shared" si="1"/>
        <v>0.12</v>
      </c>
      <c r="F17" s="12">
        <v>0.015853658536585363</v>
      </c>
      <c r="G17" s="12">
        <v>0</v>
      </c>
      <c r="H17" s="13">
        <v>40</v>
      </c>
      <c r="I17" s="30"/>
    </row>
    <row r="18" spans="2:9" ht="12.75" customHeight="1">
      <c r="B18" s="11" t="s">
        <v>22</v>
      </c>
      <c r="C18" s="12">
        <f t="shared" si="0"/>
        <v>0.06000000000000001</v>
      </c>
      <c r="D18" s="12">
        <v>0.05</v>
      </c>
      <c r="E18" s="12">
        <f t="shared" si="1"/>
        <v>0.037500000000000006</v>
      </c>
      <c r="F18" s="12">
        <v>0.00990853658536585</v>
      </c>
      <c r="G18" s="12">
        <v>0</v>
      </c>
      <c r="H18" s="13">
        <v>40</v>
      </c>
      <c r="I18" s="30"/>
    </row>
    <row r="19" spans="2:9" ht="12.75" customHeight="1">
      <c r="B19" s="11" t="s">
        <v>11</v>
      </c>
      <c r="C19" s="12">
        <f t="shared" si="0"/>
        <v>0.06000000000000001</v>
      </c>
      <c r="D19" s="12">
        <v>0.05</v>
      </c>
      <c r="E19" s="12">
        <f t="shared" si="1"/>
        <v>0.037500000000000006</v>
      </c>
      <c r="F19" s="12">
        <v>0.00990853658536585</v>
      </c>
      <c r="G19" s="12">
        <v>0</v>
      </c>
      <c r="H19" s="13">
        <v>40</v>
      </c>
      <c r="I19" s="30"/>
    </row>
    <row r="20" spans="2:9" ht="12.75" customHeight="1">
      <c r="B20" s="11" t="s">
        <v>12</v>
      </c>
      <c r="C20" s="12">
        <f t="shared" si="0"/>
        <v>0.06000000000000001</v>
      </c>
      <c r="D20" s="12">
        <v>0.05</v>
      </c>
      <c r="E20" s="12">
        <f t="shared" si="1"/>
        <v>0.037500000000000006</v>
      </c>
      <c r="F20" s="12">
        <v>0.00990853658536585</v>
      </c>
      <c r="G20" s="12">
        <v>0</v>
      </c>
      <c r="H20" s="13">
        <v>40</v>
      </c>
      <c r="I20" s="30"/>
    </row>
    <row r="21" spans="2:9" ht="12.75" customHeight="1">
      <c r="B21" s="11" t="s">
        <v>13</v>
      </c>
      <c r="C21" s="12">
        <f t="shared" si="0"/>
        <v>0.192</v>
      </c>
      <c r="D21" s="12">
        <v>0.16</v>
      </c>
      <c r="E21" s="12">
        <f t="shared" si="1"/>
        <v>0.12</v>
      </c>
      <c r="F21" s="12">
        <v>0.015853658536585363</v>
      </c>
      <c r="G21" s="12">
        <v>0</v>
      </c>
      <c r="H21" s="13">
        <v>40</v>
      </c>
      <c r="I21" s="30"/>
    </row>
    <row r="22" spans="2:9" ht="12.75" customHeight="1">
      <c r="B22" s="120" t="s">
        <v>23</v>
      </c>
      <c r="C22" s="119">
        <f>SUM(C9:C21)</f>
        <v>15.600000000000003</v>
      </c>
      <c r="D22" s="119">
        <f>SUM(D9:D21)</f>
        <v>13.000000000000002</v>
      </c>
      <c r="E22" s="119">
        <f>SUM(E9:E21)</f>
        <v>9.749999999999998</v>
      </c>
      <c r="F22" s="12"/>
      <c r="G22" s="12"/>
      <c r="H22" s="13"/>
      <c r="I22" s="30"/>
    </row>
    <row r="23" spans="2:8" ht="12.75" customHeight="1">
      <c r="B23" s="4"/>
      <c r="C23" s="5"/>
      <c r="D23" s="5"/>
      <c r="E23" s="5"/>
      <c r="F23" s="6"/>
      <c r="G23" s="6"/>
      <c r="H23" s="7"/>
    </row>
    <row r="24" spans="2:11" ht="12.75">
      <c r="B24" s="160"/>
      <c r="C24" s="126"/>
      <c r="D24" s="126"/>
      <c r="E24" s="126"/>
      <c r="F24" s="160"/>
      <c r="G24" s="160"/>
      <c r="H24" s="160"/>
      <c r="I24" s="160"/>
      <c r="J24" s="160"/>
      <c r="K24" s="160"/>
    </row>
    <row r="25" spans="2:11" ht="12.75">
      <c r="B25" s="160"/>
      <c r="C25" s="126"/>
      <c r="D25" s="126"/>
      <c r="E25" s="126"/>
      <c r="F25" s="160"/>
      <c r="G25" s="160"/>
      <c r="H25" s="160"/>
      <c r="I25" s="160"/>
      <c r="J25" s="160"/>
      <c r="K25" s="160"/>
    </row>
    <row r="26" spans="2:11" ht="12.75">
      <c r="B26" s="160"/>
      <c r="C26" s="126"/>
      <c r="D26" s="126"/>
      <c r="E26" s="160"/>
      <c r="F26" s="160"/>
      <c r="G26" s="160"/>
      <c r="H26" s="160"/>
      <c r="I26" s="160"/>
      <c r="J26" s="160"/>
      <c r="K26" s="160"/>
    </row>
    <row r="27" spans="2:11" ht="12.75">
      <c r="B27" s="160"/>
      <c r="C27" s="126"/>
      <c r="D27" s="160"/>
      <c r="E27" s="160"/>
      <c r="F27" s="160"/>
      <c r="G27" s="160"/>
      <c r="H27" s="160"/>
      <c r="I27" s="160"/>
      <c r="J27" s="160"/>
      <c r="K27" s="160"/>
    </row>
    <row r="28" ht="12.75">
      <c r="C28" s="126"/>
    </row>
    <row r="29" ht="12.75">
      <c r="C29" s="126"/>
    </row>
    <row r="30" ht="12.75">
      <c r="C30" s="126"/>
    </row>
    <row r="31" ht="12.75">
      <c r="C31" s="126"/>
    </row>
    <row r="32" ht="12.75">
      <c r="C32" s="126"/>
    </row>
    <row r="33" ht="12.75">
      <c r="C33" s="126"/>
    </row>
    <row r="34" ht="12.75">
      <c r="C34" s="126"/>
    </row>
  </sheetData>
  <sheetProtection/>
  <mergeCells count="6">
    <mergeCell ref="H7:H8"/>
    <mergeCell ref="B6:B8"/>
    <mergeCell ref="C6:E6"/>
    <mergeCell ref="C7:E7"/>
    <mergeCell ref="F6:G6"/>
    <mergeCell ref="F7:G7"/>
  </mergeCells>
  <printOptions/>
  <pageMargins left="0.7874015748031497" right="0.7874015748031497" top="0.984251968503937" bottom="0.7874015748031497" header="0.3937007874015748" footer="0.3937007874015748"/>
  <pageSetup horizontalDpi="300" verticalDpi="300" orientation="portrait" paperSize="9" scale="80" r:id="rId1"/>
  <headerFooter alignWithMargins="0">
    <oddHeader>&amp;C&amp;"Times New Roman,Félkövér"&amp;12Ajánlatkérők 2017-2018. gázévi földgáz igénye
felhasználási helyenként a 2. rész tekintetében&amp;R&amp;"Times New Roman,Félkövér"&amp;12 1/B. sz. melléklet</oddHeader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P61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4.5" style="0" customWidth="1"/>
    <col min="2" max="2" width="11.33203125" style="0" customWidth="1"/>
    <col min="8" max="8" width="12" style="0" customWidth="1"/>
  </cols>
  <sheetData>
    <row r="1" spans="1:2" ht="15.75" customHeight="1">
      <c r="A1" s="245"/>
      <c r="B1" s="60" t="s">
        <v>146</v>
      </c>
    </row>
    <row r="2" ht="12.75" customHeight="1"/>
    <row r="3" spans="2:8" ht="15.75" customHeight="1">
      <c r="B3" s="60" t="s">
        <v>146</v>
      </c>
      <c r="C3" s="32"/>
      <c r="D3" s="32"/>
      <c r="E3" s="32"/>
      <c r="F3" s="32"/>
      <c r="G3" s="32"/>
      <c r="H3" s="33"/>
    </row>
    <row r="4" spans="2:8" ht="12.75" customHeight="1">
      <c r="B4" s="4" t="s">
        <v>147</v>
      </c>
      <c r="C4" s="5"/>
      <c r="D4" s="5"/>
      <c r="E4" s="104"/>
      <c r="F4" s="97"/>
      <c r="G4" s="95"/>
      <c r="H4" s="81"/>
    </row>
    <row r="5" spans="2:8" ht="12.75" customHeight="1">
      <c r="B5" s="92" t="s">
        <v>151</v>
      </c>
      <c r="C5" s="90"/>
      <c r="D5" s="90"/>
      <c r="E5" s="96"/>
      <c r="F5" s="98"/>
      <c r="G5" s="88"/>
      <c r="H5" s="93"/>
    </row>
    <row r="6" spans="2:8" ht="25.5" customHeight="1">
      <c r="B6" s="290" t="s">
        <v>0</v>
      </c>
      <c r="C6" s="291" t="s">
        <v>1</v>
      </c>
      <c r="D6" s="291"/>
      <c r="E6" s="291"/>
      <c r="F6" s="291" t="s">
        <v>2</v>
      </c>
      <c r="G6" s="291"/>
      <c r="H6" s="8" t="s">
        <v>3</v>
      </c>
    </row>
    <row r="7" spans="2:8" ht="12.75" customHeight="1">
      <c r="B7" s="290"/>
      <c r="C7" s="299" t="s">
        <v>4</v>
      </c>
      <c r="D7" s="300"/>
      <c r="E7" s="301"/>
      <c r="F7" s="299" t="s">
        <v>5</v>
      </c>
      <c r="G7" s="300"/>
      <c r="H7" s="302" t="s">
        <v>6</v>
      </c>
    </row>
    <row r="8" spans="2:8" ht="12.75" customHeight="1">
      <c r="B8" s="290"/>
      <c r="C8" s="9" t="s">
        <v>7</v>
      </c>
      <c r="D8" s="9" t="s">
        <v>8</v>
      </c>
      <c r="E8" s="9" t="s">
        <v>9</v>
      </c>
      <c r="F8" s="9" t="s">
        <v>10</v>
      </c>
      <c r="G8" s="10" t="s">
        <v>9</v>
      </c>
      <c r="H8" s="303"/>
    </row>
    <row r="9" spans="2:16" ht="12.75">
      <c r="B9" s="11" t="s">
        <v>14</v>
      </c>
      <c r="C9" s="12">
        <f>+E9*1.6</f>
        <v>3.912</v>
      </c>
      <c r="D9" s="42">
        <v>3.26</v>
      </c>
      <c r="E9" s="12">
        <f>D9*0.75</f>
        <v>2.445</v>
      </c>
      <c r="F9" s="42">
        <v>0.21733333333333332</v>
      </c>
      <c r="G9" s="42">
        <v>0.05258064516129032</v>
      </c>
      <c r="H9" s="28">
        <v>29</v>
      </c>
      <c r="J9" s="244"/>
      <c r="K9" s="30"/>
      <c r="M9" s="30"/>
      <c r="O9" s="111"/>
      <c r="P9" s="79"/>
    </row>
    <row r="10" spans="2:16" ht="12.75">
      <c r="B10" s="11" t="s">
        <v>15</v>
      </c>
      <c r="C10" s="12">
        <f>+E10*1.6</f>
        <v>5.172000000000001</v>
      </c>
      <c r="D10" s="12">
        <v>4.31</v>
      </c>
      <c r="E10" s="12">
        <f>D10*0.75</f>
        <v>3.2325</v>
      </c>
      <c r="F10" s="42">
        <v>0.33169230769230773</v>
      </c>
      <c r="G10" s="42">
        <v>0.06533333333333334</v>
      </c>
      <c r="H10" s="28">
        <v>29</v>
      </c>
      <c r="J10" s="244"/>
      <c r="K10" s="30"/>
      <c r="M10" s="30"/>
      <c r="O10" s="111"/>
      <c r="P10" s="79"/>
    </row>
    <row r="11" spans="2:16" ht="12.75">
      <c r="B11" s="11" t="s">
        <v>16</v>
      </c>
      <c r="C11" s="12">
        <f>+E11*1.6</f>
        <v>7.440000000000001</v>
      </c>
      <c r="D11" s="42">
        <v>6.2</v>
      </c>
      <c r="E11" s="12">
        <f>D11*0.75</f>
        <v>4.65</v>
      </c>
      <c r="F11" s="42">
        <v>0.47715384615384615</v>
      </c>
      <c r="G11" s="42">
        <v>0.08861428571428571</v>
      </c>
      <c r="H11" s="28">
        <v>29</v>
      </c>
      <c r="J11" s="244"/>
      <c r="K11" s="30"/>
      <c r="M11" s="30"/>
      <c r="O11" s="111"/>
      <c r="P11" s="79"/>
    </row>
    <row r="12" spans="2:16" ht="12.75">
      <c r="B12" s="11" t="s">
        <v>17</v>
      </c>
      <c r="C12" s="12">
        <f aca="true" t="shared" si="0" ref="C12:C21">+E12*1.6</f>
        <v>6.984000000000001</v>
      </c>
      <c r="D12" s="12">
        <v>5.82</v>
      </c>
      <c r="E12" s="12">
        <f aca="true" t="shared" si="1" ref="E12:E21">D12*0.75</f>
        <v>4.365</v>
      </c>
      <c r="F12" s="42">
        <v>0.4159285714285715</v>
      </c>
      <c r="G12" s="42">
        <v>0.08691044776119404</v>
      </c>
      <c r="H12" s="28">
        <v>29</v>
      </c>
      <c r="J12" s="244"/>
      <c r="K12" s="30"/>
      <c r="M12" s="30"/>
      <c r="O12" s="111"/>
      <c r="P12" s="79"/>
    </row>
    <row r="13" spans="2:16" ht="12.75">
      <c r="B13" s="11" t="s">
        <v>18</v>
      </c>
      <c r="C13" s="12">
        <f t="shared" si="0"/>
        <v>7.428000000000001</v>
      </c>
      <c r="D13" s="12">
        <v>6.19</v>
      </c>
      <c r="E13" s="12">
        <f t="shared" si="1"/>
        <v>4.6425</v>
      </c>
      <c r="F13" s="42">
        <v>0.4757692307692307</v>
      </c>
      <c r="G13" s="42">
        <v>0.09515384615384614</v>
      </c>
      <c r="H13" s="28">
        <v>29</v>
      </c>
      <c r="J13" s="244"/>
      <c r="K13" s="30"/>
      <c r="M13" s="30"/>
      <c r="O13" s="111"/>
      <c r="P13" s="79"/>
    </row>
    <row r="14" spans="2:16" ht="12.75">
      <c r="B14" s="11" t="s">
        <v>19</v>
      </c>
      <c r="C14" s="12">
        <f t="shared" si="0"/>
        <v>4.884</v>
      </c>
      <c r="D14" s="12">
        <v>4.07</v>
      </c>
      <c r="E14" s="12">
        <f t="shared" si="1"/>
        <v>3.0525</v>
      </c>
      <c r="F14" s="42">
        <v>0.3130769230769231</v>
      </c>
      <c r="G14" s="42">
        <v>0.06359375</v>
      </c>
      <c r="H14" s="28">
        <v>29</v>
      </c>
      <c r="J14" s="244"/>
      <c r="K14" s="30"/>
      <c r="M14" s="30"/>
      <c r="O14" s="111"/>
      <c r="P14" s="79"/>
    </row>
    <row r="15" spans="2:16" ht="12.75">
      <c r="B15" s="11"/>
      <c r="C15" s="12"/>
      <c r="D15" s="12"/>
      <c r="E15" s="12"/>
      <c r="F15" s="42"/>
      <c r="G15" s="42"/>
      <c r="H15" s="28"/>
      <c r="J15" s="244"/>
      <c r="K15" s="30"/>
      <c r="O15" s="111"/>
      <c r="P15" s="79"/>
    </row>
    <row r="16" spans="2:16" ht="12.75">
      <c r="B16" s="11" t="s">
        <v>20</v>
      </c>
      <c r="C16" s="12">
        <f t="shared" si="0"/>
        <v>2.22</v>
      </c>
      <c r="D16" s="12">
        <v>1.85</v>
      </c>
      <c r="E16" s="12">
        <f t="shared" si="1"/>
        <v>1.3875000000000002</v>
      </c>
      <c r="F16" s="42">
        <v>0.16781818181818184</v>
      </c>
      <c r="G16" s="42">
        <v>0</v>
      </c>
      <c r="H16" s="28">
        <v>29</v>
      </c>
      <c r="J16" s="244"/>
      <c r="K16" s="30"/>
      <c r="M16" s="30"/>
      <c r="O16" s="111"/>
      <c r="P16" s="79"/>
    </row>
    <row r="17" spans="2:16" ht="12.75">
      <c r="B17" s="11" t="s">
        <v>21</v>
      </c>
      <c r="C17" s="12">
        <f t="shared" si="0"/>
        <v>0.516</v>
      </c>
      <c r="D17" s="12">
        <v>0.43</v>
      </c>
      <c r="E17" s="12">
        <f t="shared" si="1"/>
        <v>0.3225</v>
      </c>
      <c r="F17" s="42">
        <v>0.0431</v>
      </c>
      <c r="G17" s="42">
        <v>0</v>
      </c>
      <c r="H17" s="28">
        <v>29</v>
      </c>
      <c r="J17" s="244"/>
      <c r="K17" s="30"/>
      <c r="M17" s="30"/>
      <c r="O17" s="111"/>
      <c r="P17" s="79"/>
    </row>
    <row r="18" spans="2:16" ht="12.75">
      <c r="B18" s="11" t="s">
        <v>22</v>
      </c>
      <c r="C18" s="12">
        <f t="shared" si="0"/>
        <v>0.288</v>
      </c>
      <c r="D18" s="12">
        <v>0.24</v>
      </c>
      <c r="E18" s="12">
        <f t="shared" si="1"/>
        <v>0.18</v>
      </c>
      <c r="F18" s="42">
        <v>0.0395</v>
      </c>
      <c r="G18" s="42">
        <v>0</v>
      </c>
      <c r="H18" s="28">
        <v>29</v>
      </c>
      <c r="J18" s="244"/>
      <c r="K18" s="30"/>
      <c r="M18" s="30"/>
      <c r="O18" s="111"/>
      <c r="P18" s="79"/>
    </row>
    <row r="19" spans="2:16" ht="12.75">
      <c r="B19" s="11" t="s">
        <v>11</v>
      </c>
      <c r="C19" s="12">
        <f t="shared" si="0"/>
        <v>0.264</v>
      </c>
      <c r="D19" s="42">
        <v>0.22</v>
      </c>
      <c r="E19" s="12">
        <f t="shared" si="1"/>
        <v>0.165</v>
      </c>
      <c r="F19" s="42">
        <v>0.037333333333333336</v>
      </c>
      <c r="G19" s="42">
        <v>0</v>
      </c>
      <c r="H19" s="28">
        <v>29</v>
      </c>
      <c r="J19" s="244"/>
      <c r="K19" s="30"/>
      <c r="M19" s="30"/>
      <c r="O19" s="111"/>
      <c r="P19" s="79"/>
    </row>
    <row r="20" spans="2:16" ht="12.75">
      <c r="B20" s="11" t="s">
        <v>12</v>
      </c>
      <c r="C20" s="12">
        <f t="shared" si="0"/>
        <v>0.21600000000000003</v>
      </c>
      <c r="D20" s="42">
        <v>0.18</v>
      </c>
      <c r="E20" s="12">
        <f t="shared" si="1"/>
        <v>0.135</v>
      </c>
      <c r="F20" s="42">
        <v>0.030166666666666665</v>
      </c>
      <c r="G20" s="42">
        <v>0</v>
      </c>
      <c r="H20" s="28">
        <v>29</v>
      </c>
      <c r="J20" s="244"/>
      <c r="K20" s="30"/>
      <c r="M20" s="30"/>
      <c r="O20" s="111"/>
      <c r="P20" s="79"/>
    </row>
    <row r="21" spans="2:16" ht="12.75">
      <c r="B21" s="11" t="s">
        <v>13</v>
      </c>
      <c r="C21" s="12">
        <f t="shared" si="0"/>
        <v>0.348</v>
      </c>
      <c r="D21" s="42">
        <v>0.29</v>
      </c>
      <c r="E21" s="12">
        <f t="shared" si="1"/>
        <v>0.21749999999999997</v>
      </c>
      <c r="F21" s="42">
        <v>0.028499999999999998</v>
      </c>
      <c r="G21" s="42">
        <v>0</v>
      </c>
      <c r="H21" s="28">
        <v>29</v>
      </c>
      <c r="J21" s="244"/>
      <c r="K21" s="30"/>
      <c r="M21" s="30"/>
      <c r="O21" s="111"/>
      <c r="P21" s="79"/>
    </row>
    <row r="22" spans="2:15" ht="12.75">
      <c r="B22" s="120" t="s">
        <v>23</v>
      </c>
      <c r="C22" s="119">
        <f>SUM(C9:C21)</f>
        <v>39.672000000000004</v>
      </c>
      <c r="D22" s="119">
        <f>SUM(D9:D21)</f>
        <v>33.06</v>
      </c>
      <c r="E22" s="119">
        <f>SUM(E9:E21)</f>
        <v>24.795000000000005</v>
      </c>
      <c r="F22" s="12"/>
      <c r="G22" s="12"/>
      <c r="H22" s="28"/>
      <c r="K22" s="30"/>
      <c r="M22" s="30"/>
      <c r="O22" s="101"/>
    </row>
    <row r="24" spans="2:8" ht="12.75">
      <c r="B24" s="61"/>
      <c r="C24" s="66"/>
      <c r="D24" s="66"/>
      <c r="E24" s="66"/>
      <c r="F24" s="66"/>
      <c r="G24" s="66"/>
      <c r="H24" s="72"/>
    </row>
    <row r="25" spans="2:8" ht="12.75">
      <c r="B25" s="74"/>
      <c r="C25" s="75"/>
      <c r="D25" s="75"/>
      <c r="E25" s="75"/>
      <c r="F25" s="75"/>
      <c r="G25" s="75"/>
      <c r="H25" s="73"/>
    </row>
    <row r="26" spans="2:8" ht="12.75">
      <c r="B26" s="74"/>
      <c r="C26" s="76"/>
      <c r="D26" s="76"/>
      <c r="E26" s="76"/>
      <c r="F26" s="76"/>
      <c r="G26" s="76"/>
      <c r="H26" s="78"/>
    </row>
    <row r="27" spans="2:8" ht="12.75">
      <c r="B27" s="74"/>
      <c r="C27" s="68"/>
      <c r="D27" s="68"/>
      <c r="E27" s="68"/>
      <c r="F27" s="68"/>
      <c r="G27" s="69"/>
      <c r="H27" s="78"/>
    </row>
    <row r="28" spans="2:8" ht="12.75">
      <c r="B28" s="61"/>
      <c r="C28" s="15"/>
      <c r="D28" s="15"/>
      <c r="E28" s="15"/>
      <c r="F28" s="15"/>
      <c r="G28" s="15"/>
      <c r="H28" s="44"/>
    </row>
    <row r="29" spans="2:8" ht="12.75">
      <c r="B29" s="61"/>
      <c r="C29" s="15"/>
      <c r="D29" s="15"/>
      <c r="E29" s="15"/>
      <c r="F29" s="15"/>
      <c r="G29" s="15"/>
      <c r="H29" s="44"/>
    </row>
    <row r="30" spans="2:8" ht="12.75">
      <c r="B30" s="61"/>
      <c r="C30" s="15"/>
      <c r="D30" s="15"/>
      <c r="E30" s="15"/>
      <c r="F30" s="15"/>
      <c r="G30" s="15"/>
      <c r="H30" s="44"/>
    </row>
    <row r="31" spans="2:8" ht="12.75">
      <c r="B31" s="61"/>
      <c r="C31" s="15"/>
      <c r="D31" s="15"/>
      <c r="E31" s="15"/>
      <c r="F31" s="15"/>
      <c r="G31" s="15"/>
      <c r="H31" s="44"/>
    </row>
    <row r="32" spans="2:8" ht="12.75">
      <c r="B32" s="61"/>
      <c r="C32" s="15"/>
      <c r="D32" s="15"/>
      <c r="E32" s="15"/>
      <c r="F32" s="15"/>
      <c r="G32" s="15"/>
      <c r="H32" s="44"/>
    </row>
    <row r="33" spans="2:8" ht="12.75">
      <c r="B33" s="61"/>
      <c r="C33" s="15"/>
      <c r="D33" s="15"/>
      <c r="E33" s="15"/>
      <c r="F33" s="15"/>
      <c r="G33" s="15"/>
      <c r="H33" s="44"/>
    </row>
    <row r="34" spans="2:8" ht="12.75">
      <c r="B34" s="61"/>
      <c r="C34" s="15"/>
      <c r="D34" s="15"/>
      <c r="E34" s="15"/>
      <c r="F34" s="15"/>
      <c r="G34" s="15"/>
      <c r="H34" s="44"/>
    </row>
    <row r="35" spans="2:8" ht="12.75">
      <c r="B35" s="61"/>
      <c r="C35" s="15"/>
      <c r="D35" s="15"/>
      <c r="E35" s="15"/>
      <c r="F35" s="15"/>
      <c r="G35" s="15"/>
      <c r="H35" s="44"/>
    </row>
    <row r="36" spans="2:8" ht="12.75">
      <c r="B36" s="61"/>
      <c r="C36" s="15"/>
      <c r="D36" s="15"/>
      <c r="E36" s="15"/>
      <c r="F36" s="15"/>
      <c r="G36" s="15"/>
      <c r="H36" s="44"/>
    </row>
    <row r="37" spans="2:8" ht="12.75">
      <c r="B37" s="61"/>
      <c r="C37" s="15"/>
      <c r="D37" s="15"/>
      <c r="E37" s="15"/>
      <c r="F37" s="15"/>
      <c r="G37" s="15"/>
      <c r="H37" s="44"/>
    </row>
    <row r="38" spans="2:8" ht="12.75">
      <c r="B38" s="61"/>
      <c r="C38" s="15"/>
      <c r="D38" s="15"/>
      <c r="E38" s="15"/>
      <c r="F38" s="15"/>
      <c r="G38" s="15"/>
      <c r="H38" s="44"/>
    </row>
    <row r="39" spans="2:8" ht="12.75">
      <c r="B39" s="61"/>
      <c r="C39" s="15"/>
      <c r="D39" s="15"/>
      <c r="E39" s="15"/>
      <c r="F39" s="15"/>
      <c r="G39" s="15"/>
      <c r="H39" s="44"/>
    </row>
    <row r="40" spans="2:8" ht="12.75">
      <c r="B40" s="61"/>
      <c r="C40" s="15"/>
      <c r="D40" s="15"/>
      <c r="E40" s="15"/>
      <c r="F40" s="15"/>
      <c r="G40" s="15"/>
      <c r="H40" s="44"/>
    </row>
    <row r="41" spans="2:8" ht="12.75">
      <c r="B41" s="14"/>
      <c r="C41" s="15"/>
      <c r="D41" s="15"/>
      <c r="E41" s="15"/>
      <c r="F41" s="15"/>
      <c r="G41" s="15"/>
      <c r="H41" s="44"/>
    </row>
    <row r="42" spans="2:8" ht="12.75">
      <c r="B42" s="4"/>
      <c r="C42" s="5"/>
      <c r="D42" s="5"/>
      <c r="E42" s="5"/>
      <c r="F42" s="66"/>
      <c r="G42" s="66"/>
      <c r="H42" s="72"/>
    </row>
    <row r="43" spans="2:8" ht="15.75" customHeight="1">
      <c r="B43" s="60"/>
      <c r="C43" s="70"/>
      <c r="D43" s="70"/>
      <c r="E43" s="70"/>
      <c r="F43" s="70"/>
      <c r="G43" s="70"/>
      <c r="H43" s="71"/>
    </row>
    <row r="44" spans="2:8" ht="12.75">
      <c r="B44" s="4"/>
      <c r="C44" s="5"/>
      <c r="D44" s="5"/>
      <c r="E44" s="5"/>
      <c r="F44" s="66"/>
      <c r="G44" s="66"/>
      <c r="H44" s="72"/>
    </row>
    <row r="45" spans="2:8" ht="12.75">
      <c r="B45" s="74"/>
      <c r="C45" s="75"/>
      <c r="D45" s="75"/>
      <c r="E45" s="75"/>
      <c r="F45" s="75"/>
      <c r="G45" s="75"/>
      <c r="H45" s="73"/>
    </row>
    <row r="46" spans="2:8" ht="12.75">
      <c r="B46" s="74"/>
      <c r="C46" s="76"/>
      <c r="D46" s="76"/>
      <c r="E46" s="76"/>
      <c r="F46" s="76"/>
      <c r="G46" s="76"/>
      <c r="H46" s="78"/>
    </row>
    <row r="47" spans="2:8" ht="12.75">
      <c r="B47" s="74"/>
      <c r="C47" s="68"/>
      <c r="D47" s="68"/>
      <c r="E47" s="68"/>
      <c r="F47" s="68"/>
      <c r="G47" s="69"/>
      <c r="H47" s="78"/>
    </row>
    <row r="48" spans="2:8" ht="12.75">
      <c r="B48" s="61"/>
      <c r="C48" s="15"/>
      <c r="D48" s="15"/>
      <c r="E48" s="15"/>
      <c r="F48" s="15"/>
      <c r="G48" s="15"/>
      <c r="H48" s="44"/>
    </row>
    <row r="49" spans="2:8" ht="12.75">
      <c r="B49" s="61"/>
      <c r="C49" s="15"/>
      <c r="D49" s="15"/>
      <c r="E49" s="15"/>
      <c r="F49" s="15"/>
      <c r="G49" s="15"/>
      <c r="H49" s="44"/>
    </row>
    <row r="50" spans="2:8" ht="12.75">
      <c r="B50" s="61"/>
      <c r="C50" s="15"/>
      <c r="D50" s="15"/>
      <c r="E50" s="15"/>
      <c r="F50" s="15"/>
      <c r="G50" s="15"/>
      <c r="H50" s="44"/>
    </row>
    <row r="51" spans="2:8" ht="12.75">
      <c r="B51" s="61"/>
      <c r="C51" s="15"/>
      <c r="D51" s="15"/>
      <c r="E51" s="15"/>
      <c r="F51" s="15"/>
      <c r="G51" s="15"/>
      <c r="H51" s="44"/>
    </row>
    <row r="52" spans="2:8" ht="12.75">
      <c r="B52" s="61"/>
      <c r="C52" s="15"/>
      <c r="D52" s="15"/>
      <c r="E52" s="15"/>
      <c r="F52" s="15"/>
      <c r="G52" s="15"/>
      <c r="H52" s="44"/>
    </row>
    <row r="53" spans="2:8" ht="12.75">
      <c r="B53" s="61"/>
      <c r="C53" s="15"/>
      <c r="D53" s="15"/>
      <c r="E53" s="15"/>
      <c r="F53" s="15"/>
      <c r="G53" s="15"/>
      <c r="H53" s="44"/>
    </row>
    <row r="54" spans="2:8" ht="12.75">
      <c r="B54" s="61"/>
      <c r="C54" s="15"/>
      <c r="D54" s="15"/>
      <c r="E54" s="15"/>
      <c r="F54" s="15"/>
      <c r="G54" s="15"/>
      <c r="H54" s="44"/>
    </row>
    <row r="55" spans="2:8" ht="12.75">
      <c r="B55" s="61"/>
      <c r="C55" s="15"/>
      <c r="D55" s="15"/>
      <c r="E55" s="15"/>
      <c r="F55" s="15"/>
      <c r="G55" s="15"/>
      <c r="H55" s="44"/>
    </row>
    <row r="56" spans="2:8" ht="12.75">
      <c r="B56" s="61"/>
      <c r="C56" s="15"/>
      <c r="D56" s="15"/>
      <c r="E56" s="15"/>
      <c r="F56" s="15"/>
      <c r="G56" s="15"/>
      <c r="H56" s="44"/>
    </row>
    <row r="57" spans="2:8" ht="12.75">
      <c r="B57" s="61"/>
      <c r="C57" s="15"/>
      <c r="D57" s="15"/>
      <c r="E57" s="15"/>
      <c r="F57" s="15"/>
      <c r="G57" s="15"/>
      <c r="H57" s="44"/>
    </row>
    <row r="58" spans="2:8" ht="12.75">
      <c r="B58" s="61"/>
      <c r="C58" s="15"/>
      <c r="D58" s="15"/>
      <c r="E58" s="15"/>
      <c r="F58" s="15"/>
      <c r="G58" s="15"/>
      <c r="H58" s="44"/>
    </row>
    <row r="59" spans="2:8" ht="12.75">
      <c r="B59" s="61"/>
      <c r="C59" s="15"/>
      <c r="D59" s="15"/>
      <c r="E59" s="15"/>
      <c r="F59" s="15"/>
      <c r="G59" s="15"/>
      <c r="H59" s="44"/>
    </row>
    <row r="60" spans="2:8" ht="12.75">
      <c r="B60" s="61"/>
      <c r="C60" s="15"/>
      <c r="D60" s="15"/>
      <c r="E60" s="15"/>
      <c r="F60" s="15"/>
      <c r="G60" s="15"/>
      <c r="H60" s="44"/>
    </row>
    <row r="61" spans="2:8" ht="12.75">
      <c r="B61" s="14"/>
      <c r="C61" s="15"/>
      <c r="D61" s="15"/>
      <c r="E61" s="15"/>
      <c r="F61" s="15"/>
      <c r="G61" s="15"/>
      <c r="H61" s="44"/>
    </row>
  </sheetData>
  <sheetProtection/>
  <mergeCells count="6">
    <mergeCell ref="H7:H8"/>
    <mergeCell ref="F6:G6"/>
    <mergeCell ref="F7:G7"/>
    <mergeCell ref="B6:B8"/>
    <mergeCell ref="C7:E7"/>
    <mergeCell ref="C6:E6"/>
  </mergeCells>
  <printOptions/>
  <pageMargins left="0.7874015748031497" right="0.7874015748031497" top="0.984251968503937" bottom="0.7874015748031497" header="0.3937007874015748" footer="0.3937007874015748"/>
  <pageSetup horizontalDpi="300" verticalDpi="300" orientation="portrait" paperSize="9" scale="80" r:id="rId1"/>
  <headerFooter alignWithMargins="0">
    <oddHeader>&amp;C&amp;"Times New Roman,Félkövér"&amp;12Ajánlatkérők 2017-2018. gázévi földgáz igénye
felhasználási helyenként a 2. rész tekintetében&amp;R&amp;"Times New Roman,Félkövér"&amp;12 1/B. sz. melléklet</oddHeader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M2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4.5" style="0" customWidth="1"/>
    <col min="2" max="2" width="11.33203125" style="0" customWidth="1"/>
    <col min="8" max="8" width="12" style="0" customWidth="1"/>
  </cols>
  <sheetData>
    <row r="1" spans="1:2" ht="15.75" customHeight="1">
      <c r="A1" s="246"/>
      <c r="B1" s="59" t="s">
        <v>185</v>
      </c>
    </row>
    <row r="2" spans="2:8" ht="12.75" customHeight="1">
      <c r="B2" s="1"/>
      <c r="C2" s="2"/>
      <c r="D2" s="2"/>
      <c r="E2" s="2"/>
      <c r="F2" s="2"/>
      <c r="G2" s="2"/>
      <c r="H2" s="3"/>
    </row>
    <row r="3" spans="2:9" ht="15.75" customHeight="1">
      <c r="B3" s="59" t="s">
        <v>185</v>
      </c>
      <c r="C3" s="53"/>
      <c r="D3" s="53"/>
      <c r="E3" s="53"/>
      <c r="F3" s="53"/>
      <c r="G3" s="53"/>
      <c r="H3" s="53"/>
      <c r="I3" s="56"/>
    </row>
    <row r="4" spans="2:9" ht="12.75" customHeight="1">
      <c r="B4" s="4" t="s">
        <v>187</v>
      </c>
      <c r="C4" s="53"/>
      <c r="D4" s="53"/>
      <c r="E4" s="53"/>
      <c r="F4" s="53"/>
      <c r="G4" s="104"/>
      <c r="H4" s="97"/>
      <c r="I4" s="95"/>
    </row>
    <row r="5" spans="2:9" ht="12.75" customHeight="1">
      <c r="B5" s="102" t="s">
        <v>186</v>
      </c>
      <c r="C5" s="52"/>
      <c r="D5" s="52"/>
      <c r="E5" s="52"/>
      <c r="F5" s="52"/>
      <c r="G5" s="96"/>
      <c r="H5" s="98"/>
      <c r="I5" s="95"/>
    </row>
    <row r="6" spans="2:8" ht="25.5" customHeight="1">
      <c r="B6" s="313" t="s">
        <v>0</v>
      </c>
      <c r="C6" s="313" t="s">
        <v>27</v>
      </c>
      <c r="D6" s="313"/>
      <c r="E6" s="313"/>
      <c r="F6" s="313" t="s">
        <v>2</v>
      </c>
      <c r="G6" s="315"/>
      <c r="H6" s="99" t="s">
        <v>26</v>
      </c>
    </row>
    <row r="7" spans="2:8" ht="12.75" customHeight="1">
      <c r="B7" s="314"/>
      <c r="C7" s="310" t="s">
        <v>4</v>
      </c>
      <c r="D7" s="311"/>
      <c r="E7" s="312"/>
      <c r="F7" s="316" t="s">
        <v>28</v>
      </c>
      <c r="G7" s="317"/>
      <c r="H7" s="308" t="s">
        <v>6</v>
      </c>
    </row>
    <row r="8" spans="2:8" ht="12.75" customHeight="1">
      <c r="B8" s="314"/>
      <c r="C8" s="46" t="s">
        <v>10</v>
      </c>
      <c r="D8" s="46" t="s">
        <v>8</v>
      </c>
      <c r="E8" s="46" t="s">
        <v>9</v>
      </c>
      <c r="F8" s="46" t="s">
        <v>10</v>
      </c>
      <c r="G8" s="46" t="s">
        <v>9</v>
      </c>
      <c r="H8" s="309"/>
    </row>
    <row r="9" spans="2:13" ht="12.75" customHeight="1">
      <c r="B9" s="47" t="s">
        <v>14</v>
      </c>
      <c r="C9" s="48">
        <f>+E9*1.6</f>
        <v>5.640000000000001</v>
      </c>
      <c r="D9" s="48">
        <v>4.7</v>
      </c>
      <c r="E9" s="48">
        <f>D9*0.75</f>
        <v>3.5250000000000004</v>
      </c>
      <c r="F9" s="48">
        <v>0.2344789356984478</v>
      </c>
      <c r="G9" s="48">
        <v>0.055270034843205564</v>
      </c>
      <c r="H9" s="115">
        <v>65</v>
      </c>
      <c r="J9" s="233"/>
      <c r="K9" s="30"/>
      <c r="M9" s="30"/>
    </row>
    <row r="10" spans="2:13" ht="12.75" customHeight="1">
      <c r="B10" s="47" t="s">
        <v>15</v>
      </c>
      <c r="C10" s="48">
        <f>+E10*1.6</f>
        <v>8.819999999999999</v>
      </c>
      <c r="D10" s="48">
        <v>7.35</v>
      </c>
      <c r="E10" s="48">
        <f>D10*0.75</f>
        <v>5.512499999999999</v>
      </c>
      <c r="F10" s="48">
        <v>0.5373475609756097</v>
      </c>
      <c r="G10" s="48">
        <v>0.10317073170731705</v>
      </c>
      <c r="H10" s="115">
        <v>65</v>
      </c>
      <c r="J10" s="233"/>
      <c r="K10" s="30"/>
      <c r="M10" s="30"/>
    </row>
    <row r="11" spans="2:13" ht="12.75" customHeight="1">
      <c r="B11" s="47" t="s">
        <v>16</v>
      </c>
      <c r="C11" s="48">
        <f>+E11*1.6</f>
        <v>13.980000000000002</v>
      </c>
      <c r="D11" s="48">
        <v>11.65</v>
      </c>
      <c r="E11" s="48">
        <f>D11*0.75</f>
        <v>8.7375</v>
      </c>
      <c r="F11" s="48">
        <v>0.645236057623734</v>
      </c>
      <c r="G11" s="48">
        <v>0.11928147659854978</v>
      </c>
      <c r="H11" s="115">
        <v>65</v>
      </c>
      <c r="J11" s="233"/>
      <c r="K11" s="30"/>
      <c r="M11" s="30"/>
    </row>
    <row r="12" spans="2:13" ht="12.75" customHeight="1">
      <c r="B12" s="47" t="s">
        <v>17</v>
      </c>
      <c r="C12" s="48">
        <f aca="true" t="shared" si="0" ref="C12:C21">+E12*1.6</f>
        <v>11.160000000000002</v>
      </c>
      <c r="D12" s="48">
        <v>9.3</v>
      </c>
      <c r="E12" s="48">
        <f aca="true" t="shared" si="1" ref="E12:E21">D12*0.75</f>
        <v>6.9750000000000005</v>
      </c>
      <c r="F12" s="48">
        <v>0.6965616531165311</v>
      </c>
      <c r="G12" s="48">
        <v>0.14329268292682926</v>
      </c>
      <c r="H12" s="115">
        <v>65</v>
      </c>
      <c r="J12" s="233"/>
      <c r="K12" s="30"/>
      <c r="M12" s="30"/>
    </row>
    <row r="13" spans="2:13" ht="12.75" customHeight="1">
      <c r="B13" s="47" t="s">
        <v>18</v>
      </c>
      <c r="C13" s="48">
        <f t="shared" si="0"/>
        <v>7.619999999999999</v>
      </c>
      <c r="D13" s="48">
        <v>6.35</v>
      </c>
      <c r="E13" s="48">
        <f t="shared" si="1"/>
        <v>4.762499999999999</v>
      </c>
      <c r="F13" s="48">
        <v>0.6418318089430892</v>
      </c>
      <c r="G13" s="48">
        <v>0.1268561692969871</v>
      </c>
      <c r="H13" s="115">
        <v>65</v>
      </c>
      <c r="J13" s="233"/>
      <c r="K13" s="30"/>
      <c r="M13" s="30"/>
    </row>
    <row r="14" spans="2:13" ht="12.75" customHeight="1">
      <c r="B14" s="47" t="s">
        <v>19</v>
      </c>
      <c r="C14" s="48">
        <f t="shared" si="0"/>
        <v>5.580000000000001</v>
      </c>
      <c r="D14" s="48">
        <v>4.65</v>
      </c>
      <c r="E14" s="48">
        <f t="shared" si="1"/>
        <v>3.4875000000000003</v>
      </c>
      <c r="F14" s="48">
        <v>0.5322299651567943</v>
      </c>
      <c r="G14" s="48">
        <v>0.10672834314550039</v>
      </c>
      <c r="H14" s="115">
        <v>65</v>
      </c>
      <c r="J14" s="233"/>
      <c r="K14" s="30"/>
      <c r="M14" s="30"/>
    </row>
    <row r="15" spans="2:13" ht="12.75" customHeight="1">
      <c r="B15" s="47"/>
      <c r="C15" s="48"/>
      <c r="D15" s="48"/>
      <c r="E15" s="48"/>
      <c r="F15" s="48"/>
      <c r="G15" s="48"/>
      <c r="H15" s="115"/>
      <c r="J15" s="233"/>
      <c r="K15" s="30"/>
      <c r="M15" s="30"/>
    </row>
    <row r="16" spans="2:13" ht="12.75" customHeight="1">
      <c r="B16" s="47" t="s">
        <v>20</v>
      </c>
      <c r="C16" s="48">
        <f t="shared" si="0"/>
        <v>3.276</v>
      </c>
      <c r="D16" s="48">
        <v>2.73</v>
      </c>
      <c r="E16" s="48">
        <f t="shared" si="1"/>
        <v>2.0475</v>
      </c>
      <c r="F16" s="48">
        <v>0.16717479674796745</v>
      </c>
      <c r="G16" s="48">
        <v>0</v>
      </c>
      <c r="H16" s="115">
        <v>65</v>
      </c>
      <c r="J16" s="234"/>
      <c r="K16" s="30"/>
      <c r="M16" s="30"/>
    </row>
    <row r="17" spans="2:13" ht="12.75" customHeight="1">
      <c r="B17" s="47" t="s">
        <v>21</v>
      </c>
      <c r="C17" s="48">
        <f t="shared" si="0"/>
        <v>1.2240000000000002</v>
      </c>
      <c r="D17" s="48">
        <v>1.02</v>
      </c>
      <c r="E17" s="48">
        <f t="shared" si="1"/>
        <v>0.765</v>
      </c>
      <c r="F17" s="48">
        <v>0.057317073170731696</v>
      </c>
      <c r="G17" s="48">
        <v>0</v>
      </c>
      <c r="H17" s="115">
        <v>65</v>
      </c>
      <c r="J17" s="233"/>
      <c r="K17" s="30"/>
      <c r="M17" s="30"/>
    </row>
    <row r="18" spans="2:13" ht="12.75" customHeight="1">
      <c r="B18" s="47" t="s">
        <v>22</v>
      </c>
      <c r="C18" s="48">
        <f t="shared" si="0"/>
        <v>0.72</v>
      </c>
      <c r="D18" s="48">
        <v>0.6</v>
      </c>
      <c r="E18" s="48">
        <f t="shared" si="1"/>
        <v>0.44999999999999996</v>
      </c>
      <c r="F18" s="48">
        <v>0.035823170731707314</v>
      </c>
      <c r="G18" s="48">
        <v>0</v>
      </c>
      <c r="H18" s="115">
        <v>65</v>
      </c>
      <c r="J18" s="233"/>
      <c r="K18" s="30"/>
      <c r="M18" s="30"/>
    </row>
    <row r="19" spans="2:13" ht="12.75" customHeight="1">
      <c r="B19" s="47" t="s">
        <v>11</v>
      </c>
      <c r="C19" s="48">
        <f t="shared" si="0"/>
        <v>0.6000000000000001</v>
      </c>
      <c r="D19" s="48">
        <v>0.5</v>
      </c>
      <c r="E19" s="48">
        <f t="shared" si="1"/>
        <v>0.375</v>
      </c>
      <c r="F19" s="48">
        <v>0.035823170731707314</v>
      </c>
      <c r="G19" s="48">
        <v>0</v>
      </c>
      <c r="H19" s="115">
        <v>65</v>
      </c>
      <c r="J19" s="233"/>
      <c r="K19" s="30"/>
      <c r="M19" s="30"/>
    </row>
    <row r="20" spans="2:13" ht="12.75" customHeight="1">
      <c r="B20" s="47" t="s">
        <v>12</v>
      </c>
      <c r="C20" s="48">
        <f t="shared" si="0"/>
        <v>0.6000000000000001</v>
      </c>
      <c r="D20" s="48">
        <v>0.5</v>
      </c>
      <c r="E20" s="48">
        <f t="shared" si="1"/>
        <v>0.375</v>
      </c>
      <c r="F20" s="48">
        <v>0.035823170731707314</v>
      </c>
      <c r="G20" s="48">
        <v>0</v>
      </c>
      <c r="H20" s="115">
        <v>65</v>
      </c>
      <c r="J20" s="233"/>
      <c r="K20" s="30"/>
      <c r="M20" s="30"/>
    </row>
    <row r="21" spans="2:13" ht="12.75" customHeight="1">
      <c r="B21" s="47" t="s">
        <v>13</v>
      </c>
      <c r="C21" s="48">
        <f t="shared" si="0"/>
        <v>0.7800000000000001</v>
      </c>
      <c r="D21" s="48">
        <v>0.65</v>
      </c>
      <c r="E21" s="48">
        <f t="shared" si="1"/>
        <v>0.48750000000000004</v>
      </c>
      <c r="F21" s="48">
        <v>0.057317073170731696</v>
      </c>
      <c r="G21" s="48">
        <v>0</v>
      </c>
      <c r="H21" s="115">
        <v>65</v>
      </c>
      <c r="J21" s="233"/>
      <c r="K21" s="30"/>
      <c r="M21" s="30"/>
    </row>
    <row r="22" spans="2:8" ht="12.75" customHeight="1">
      <c r="B22" s="122" t="s">
        <v>23</v>
      </c>
      <c r="C22" s="123">
        <f>SUM(C9:C21)</f>
        <v>60</v>
      </c>
      <c r="D22" s="123">
        <f>SUM(D9:D21)</f>
        <v>50</v>
      </c>
      <c r="E22" s="123">
        <f>SUM(E9:E21)</f>
        <v>37.5</v>
      </c>
      <c r="F22" s="51"/>
      <c r="G22" s="51"/>
      <c r="H22" s="51"/>
    </row>
    <row r="23" spans="2:9" ht="12.75" customHeight="1">
      <c r="B23" s="94"/>
      <c r="C23" s="109"/>
      <c r="D23" s="109"/>
      <c r="E23" s="109"/>
      <c r="F23" s="110"/>
      <c r="G23" s="110"/>
      <c r="H23" s="110"/>
      <c r="I23" s="160"/>
    </row>
    <row r="24" spans="2:9" ht="12.75">
      <c r="B24" s="160"/>
      <c r="C24" s="126"/>
      <c r="D24" s="126"/>
      <c r="E24" s="126"/>
      <c r="F24" s="160"/>
      <c r="G24" s="160"/>
      <c r="H24" s="160"/>
      <c r="I24" s="160"/>
    </row>
    <row r="25" spans="2:9" ht="12.75">
      <c r="B25" s="160"/>
      <c r="C25" s="126"/>
      <c r="D25" s="126"/>
      <c r="E25" s="126"/>
      <c r="F25" s="160"/>
      <c r="G25" s="160"/>
      <c r="H25" s="160"/>
      <c r="I25" s="160"/>
    </row>
    <row r="26" spans="2:9" ht="12.75">
      <c r="B26" s="160"/>
      <c r="C26" s="160"/>
      <c r="D26" s="126"/>
      <c r="E26" s="160"/>
      <c r="F26" s="160"/>
      <c r="G26" s="160"/>
      <c r="H26" s="160"/>
      <c r="I26" s="160"/>
    </row>
    <row r="27" spans="2:9" ht="12.75">
      <c r="B27" s="160"/>
      <c r="C27" s="160"/>
      <c r="D27" s="160"/>
      <c r="E27" s="160"/>
      <c r="F27" s="160"/>
      <c r="G27" s="160"/>
      <c r="H27" s="160"/>
      <c r="I27" s="160"/>
    </row>
    <row r="28" spans="2:9" ht="12.75">
      <c r="B28" s="160"/>
      <c r="C28" s="160"/>
      <c r="D28" s="160"/>
      <c r="E28" s="160"/>
      <c r="F28" s="160"/>
      <c r="G28" s="160"/>
      <c r="H28" s="160"/>
      <c r="I28" s="160"/>
    </row>
  </sheetData>
  <sheetProtection/>
  <mergeCells count="6">
    <mergeCell ref="H7:H8"/>
    <mergeCell ref="B6:B8"/>
    <mergeCell ref="C6:E6"/>
    <mergeCell ref="F6:G6"/>
    <mergeCell ref="C7:E7"/>
    <mergeCell ref="F7:G7"/>
  </mergeCells>
  <printOptions/>
  <pageMargins left="0.7874015748031497" right="0.7874015748031497" top="0.984251968503937" bottom="0.7874015748031497" header="0.3937007874015748" footer="0.3937007874015748"/>
  <pageSetup horizontalDpi="300" verticalDpi="300" orientation="portrait" paperSize="9" scale="80" r:id="rId1"/>
  <headerFooter alignWithMargins="0">
    <oddHeader>&amp;C&amp;"Times New Roman,Félkövér"&amp;12Ajánlatkérők 2017-2018. gázévi földgáz igénye
felhasználási helyenként a 2. rész tekintetében&amp;R&amp;"Times New Roman,Félkövér"&amp;12 1/B. sz. melléklet</oddHeader>
    <oddFooter>&amp;C&amp;12&amp;P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L2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4.5" style="0" customWidth="1"/>
    <col min="2" max="2" width="11.33203125" style="0" customWidth="1"/>
    <col min="8" max="8" width="12" style="0" customWidth="1"/>
  </cols>
  <sheetData>
    <row r="1" spans="1:2" ht="15.75" customHeight="1">
      <c r="A1" s="246"/>
      <c r="B1" s="59" t="s">
        <v>81</v>
      </c>
    </row>
    <row r="2" spans="2:8" ht="12.75" customHeight="1">
      <c r="B2" s="1"/>
      <c r="C2" s="2"/>
      <c r="D2" s="2"/>
      <c r="E2" s="2"/>
      <c r="F2" s="2"/>
      <c r="G2" s="2"/>
      <c r="H2" s="3"/>
    </row>
    <row r="3" spans="2:9" ht="15.75" customHeight="1">
      <c r="B3" s="59" t="s">
        <v>81</v>
      </c>
      <c r="C3" s="53"/>
      <c r="D3" s="53"/>
      <c r="E3" s="53"/>
      <c r="F3" s="53"/>
      <c r="G3" s="53"/>
      <c r="H3" s="53"/>
      <c r="I3" s="56"/>
    </row>
    <row r="4" spans="2:9" ht="12.75" customHeight="1">
      <c r="B4" s="4" t="s">
        <v>35</v>
      </c>
      <c r="C4" s="53"/>
      <c r="D4" s="53"/>
      <c r="E4" s="53"/>
      <c r="F4" s="53"/>
      <c r="G4" s="104"/>
      <c r="H4" s="97"/>
      <c r="I4" s="95"/>
    </row>
    <row r="5" spans="2:9" ht="12.75" customHeight="1">
      <c r="B5" s="102" t="s">
        <v>59</v>
      </c>
      <c r="C5" s="52"/>
      <c r="D5" s="52"/>
      <c r="E5" s="52"/>
      <c r="F5" s="52"/>
      <c r="G5" s="96"/>
      <c r="H5" s="98"/>
      <c r="I5" s="95"/>
    </row>
    <row r="6" spans="2:8" ht="25.5" customHeight="1">
      <c r="B6" s="313" t="s">
        <v>0</v>
      </c>
      <c r="C6" s="313" t="s">
        <v>27</v>
      </c>
      <c r="D6" s="313"/>
      <c r="E6" s="313"/>
      <c r="F6" s="313" t="s">
        <v>2</v>
      </c>
      <c r="G6" s="315"/>
      <c r="H6" s="99" t="s">
        <v>26</v>
      </c>
    </row>
    <row r="7" spans="2:8" ht="12.75" customHeight="1">
      <c r="B7" s="314"/>
      <c r="C7" s="310" t="s">
        <v>4</v>
      </c>
      <c r="D7" s="311"/>
      <c r="E7" s="312"/>
      <c r="F7" s="316" t="s">
        <v>28</v>
      </c>
      <c r="G7" s="317"/>
      <c r="H7" s="308" t="s">
        <v>6</v>
      </c>
    </row>
    <row r="8" spans="2:8" ht="12.75" customHeight="1">
      <c r="B8" s="314"/>
      <c r="C8" s="46" t="s">
        <v>10</v>
      </c>
      <c r="D8" s="46" t="s">
        <v>8</v>
      </c>
      <c r="E8" s="46" t="s">
        <v>9</v>
      </c>
      <c r="F8" s="46" t="s">
        <v>10</v>
      </c>
      <c r="G8" s="46" t="s">
        <v>9</v>
      </c>
      <c r="H8" s="309"/>
    </row>
    <row r="9" spans="2:12" ht="12.75" customHeight="1">
      <c r="B9" s="47" t="s">
        <v>14</v>
      </c>
      <c r="C9" s="48">
        <f>+E9*1.6</f>
        <v>24</v>
      </c>
      <c r="D9" s="48">
        <v>20</v>
      </c>
      <c r="E9" s="48">
        <f>D9*0.75</f>
        <v>15</v>
      </c>
      <c r="F9" s="48">
        <v>1.2</v>
      </c>
      <c r="G9" s="48">
        <v>0.5</v>
      </c>
      <c r="H9" s="49">
        <v>101</v>
      </c>
      <c r="L9" s="79"/>
    </row>
    <row r="10" spans="2:12" ht="12.75" customHeight="1">
      <c r="B10" s="47" t="s">
        <v>15</v>
      </c>
      <c r="C10" s="48">
        <f>+E10*1.6</f>
        <v>36</v>
      </c>
      <c r="D10" s="48">
        <v>30</v>
      </c>
      <c r="E10" s="48">
        <f>D10*0.75</f>
        <v>22.5</v>
      </c>
      <c r="F10" s="48">
        <v>1.8</v>
      </c>
      <c r="G10" s="48">
        <v>0.7</v>
      </c>
      <c r="H10" s="49">
        <v>101</v>
      </c>
      <c r="L10" s="79"/>
    </row>
    <row r="11" spans="2:12" ht="12.75" customHeight="1">
      <c r="B11" s="47" t="s">
        <v>16</v>
      </c>
      <c r="C11" s="48">
        <f>+E11*1.6</f>
        <v>49.2</v>
      </c>
      <c r="D11" s="48">
        <v>41</v>
      </c>
      <c r="E11" s="48">
        <f>D11*0.75</f>
        <v>30.75</v>
      </c>
      <c r="F11" s="48">
        <v>2.4</v>
      </c>
      <c r="G11" s="48">
        <v>1.1</v>
      </c>
      <c r="H11" s="49">
        <v>101</v>
      </c>
      <c r="L11" s="79"/>
    </row>
    <row r="12" spans="2:12" ht="12.75" customHeight="1">
      <c r="B12" s="47" t="s">
        <v>17</v>
      </c>
      <c r="C12" s="48">
        <f aca="true" t="shared" si="0" ref="C12:C21">+E12*1.6</f>
        <v>54</v>
      </c>
      <c r="D12" s="48">
        <v>45</v>
      </c>
      <c r="E12" s="48">
        <f aca="true" t="shared" si="1" ref="E12:E21">D12*0.75</f>
        <v>33.75</v>
      </c>
      <c r="F12" s="48">
        <v>2.4</v>
      </c>
      <c r="G12" s="48">
        <v>1.1</v>
      </c>
      <c r="H12" s="49">
        <v>101</v>
      </c>
      <c r="L12" s="79"/>
    </row>
    <row r="13" spans="2:12" ht="12.75" customHeight="1">
      <c r="B13" s="47" t="s">
        <v>18</v>
      </c>
      <c r="C13" s="48">
        <f t="shared" si="0"/>
        <v>50.400000000000006</v>
      </c>
      <c r="D13" s="48">
        <v>42</v>
      </c>
      <c r="E13" s="48">
        <f t="shared" si="1"/>
        <v>31.5</v>
      </c>
      <c r="F13" s="48">
        <v>2</v>
      </c>
      <c r="G13" s="48">
        <v>0.9</v>
      </c>
      <c r="H13" s="49">
        <v>101</v>
      </c>
      <c r="L13" s="79"/>
    </row>
    <row r="14" spans="2:12" ht="12.75" customHeight="1">
      <c r="B14" s="47" t="s">
        <v>19</v>
      </c>
      <c r="C14" s="48">
        <f t="shared" si="0"/>
        <v>40.800000000000004</v>
      </c>
      <c r="D14" s="48">
        <v>34</v>
      </c>
      <c r="E14" s="48">
        <f t="shared" si="1"/>
        <v>25.5</v>
      </c>
      <c r="F14" s="48">
        <v>1.5</v>
      </c>
      <c r="G14" s="48">
        <v>0.7</v>
      </c>
      <c r="H14" s="49">
        <v>101</v>
      </c>
      <c r="L14" s="79"/>
    </row>
    <row r="15" spans="2:12" ht="12.75" customHeight="1">
      <c r="B15" s="47"/>
      <c r="C15" s="48"/>
      <c r="D15" s="48"/>
      <c r="E15" s="48"/>
      <c r="F15" s="48"/>
      <c r="G15" s="48"/>
      <c r="H15" s="49"/>
      <c r="L15" s="79"/>
    </row>
    <row r="16" spans="2:12" ht="12.75" customHeight="1">
      <c r="B16" s="47" t="s">
        <v>20</v>
      </c>
      <c r="C16" s="48">
        <f t="shared" si="0"/>
        <v>10.200000000000001</v>
      </c>
      <c r="D16" s="48">
        <v>8.5</v>
      </c>
      <c r="E16" s="48">
        <f t="shared" si="1"/>
        <v>6.375</v>
      </c>
      <c r="F16" s="48">
        <v>1</v>
      </c>
      <c r="G16" s="48">
        <v>0.4</v>
      </c>
      <c r="H16" s="49">
        <v>101</v>
      </c>
      <c r="L16" s="79"/>
    </row>
    <row r="17" spans="2:12" ht="12.75" customHeight="1">
      <c r="B17" s="47" t="s">
        <v>21</v>
      </c>
      <c r="C17" s="48">
        <f t="shared" si="0"/>
        <v>4.2</v>
      </c>
      <c r="D17" s="48">
        <v>3.5</v>
      </c>
      <c r="E17" s="48">
        <f t="shared" si="1"/>
        <v>2.625</v>
      </c>
      <c r="F17" s="48">
        <v>0.25</v>
      </c>
      <c r="G17" s="48">
        <v>0</v>
      </c>
      <c r="H17" s="49">
        <v>101</v>
      </c>
      <c r="L17" s="79"/>
    </row>
    <row r="18" spans="2:12" ht="12.75" customHeight="1">
      <c r="B18" s="47" t="s">
        <v>22</v>
      </c>
      <c r="C18" s="48">
        <f t="shared" si="0"/>
        <v>3.6</v>
      </c>
      <c r="D18" s="48">
        <v>3</v>
      </c>
      <c r="E18" s="48">
        <f t="shared" si="1"/>
        <v>2.25</v>
      </c>
      <c r="F18" s="48">
        <v>0.2</v>
      </c>
      <c r="G18" s="48">
        <v>0</v>
      </c>
      <c r="H18" s="49">
        <v>101</v>
      </c>
      <c r="L18" s="79"/>
    </row>
    <row r="19" spans="2:12" ht="12.75" customHeight="1">
      <c r="B19" s="47" t="s">
        <v>11</v>
      </c>
      <c r="C19" s="48">
        <f t="shared" si="0"/>
        <v>3</v>
      </c>
      <c r="D19" s="48">
        <v>2.5</v>
      </c>
      <c r="E19" s="48">
        <f t="shared" si="1"/>
        <v>1.875</v>
      </c>
      <c r="F19" s="48">
        <v>0.2</v>
      </c>
      <c r="G19" s="48">
        <v>0</v>
      </c>
      <c r="H19" s="49">
        <v>101</v>
      </c>
      <c r="L19" s="79"/>
    </row>
    <row r="20" spans="2:12" ht="12.75" customHeight="1">
      <c r="B20" s="47" t="s">
        <v>12</v>
      </c>
      <c r="C20" s="48">
        <f t="shared" si="0"/>
        <v>3</v>
      </c>
      <c r="D20" s="48">
        <v>2.5</v>
      </c>
      <c r="E20" s="48">
        <f t="shared" si="1"/>
        <v>1.875</v>
      </c>
      <c r="F20" s="48">
        <v>0.2</v>
      </c>
      <c r="G20" s="48">
        <v>0</v>
      </c>
      <c r="H20" s="49">
        <v>101</v>
      </c>
      <c r="L20" s="79"/>
    </row>
    <row r="21" spans="2:12" ht="12.75" customHeight="1">
      <c r="B21" s="47" t="s">
        <v>13</v>
      </c>
      <c r="C21" s="48">
        <f t="shared" si="0"/>
        <v>3.6</v>
      </c>
      <c r="D21" s="48">
        <v>3</v>
      </c>
      <c r="E21" s="48">
        <f t="shared" si="1"/>
        <v>2.25</v>
      </c>
      <c r="F21" s="48">
        <v>0.5</v>
      </c>
      <c r="G21" s="48">
        <v>0</v>
      </c>
      <c r="H21" s="49">
        <v>101</v>
      </c>
      <c r="L21" s="79"/>
    </row>
    <row r="22" spans="2:8" ht="12.75" customHeight="1">
      <c r="B22" s="122" t="s">
        <v>23</v>
      </c>
      <c r="C22" s="123">
        <f>SUM(C9:C21)</f>
        <v>282.00000000000006</v>
      </c>
      <c r="D22" s="123">
        <f>SUM(D9:D21)</f>
        <v>235</v>
      </c>
      <c r="E22" s="123">
        <f>SUM(E9:E21)</f>
        <v>176.25</v>
      </c>
      <c r="F22" s="51"/>
      <c r="G22" s="51"/>
      <c r="H22" s="51"/>
    </row>
    <row r="23" spans="2:9" ht="12.75" customHeight="1">
      <c r="B23" s="94"/>
      <c r="C23" s="109"/>
      <c r="D23" s="109"/>
      <c r="E23" s="109"/>
      <c r="F23" s="110"/>
      <c r="G23" s="110"/>
      <c r="H23" s="110"/>
      <c r="I23" s="160"/>
    </row>
    <row r="24" spans="2:9" ht="12.75">
      <c r="B24" s="160"/>
      <c r="C24" s="126"/>
      <c r="D24" s="126"/>
      <c r="E24" s="126"/>
      <c r="F24" s="160"/>
      <c r="G24" s="160"/>
      <c r="H24" s="160"/>
      <c r="I24" s="160"/>
    </row>
    <row r="25" spans="2:9" ht="12.75">
      <c r="B25" s="160"/>
      <c r="C25" s="126"/>
      <c r="D25" s="126"/>
      <c r="E25" s="126"/>
      <c r="F25" s="160"/>
      <c r="G25" s="160"/>
      <c r="H25" s="160"/>
      <c r="I25" s="160"/>
    </row>
    <row r="26" spans="2:9" ht="12.75">
      <c r="B26" s="160"/>
      <c r="C26" s="160"/>
      <c r="D26" s="126"/>
      <c r="E26" s="160"/>
      <c r="F26" s="160"/>
      <c r="G26" s="160"/>
      <c r="H26" s="160"/>
      <c r="I26" s="160"/>
    </row>
    <row r="27" spans="2:9" ht="12.75">
      <c r="B27" s="160"/>
      <c r="C27" s="160"/>
      <c r="D27" s="160"/>
      <c r="E27" s="160"/>
      <c r="F27" s="160"/>
      <c r="G27" s="160"/>
      <c r="H27" s="160"/>
      <c r="I27" s="160"/>
    </row>
    <row r="28" spans="2:9" ht="12.75">
      <c r="B28" s="160"/>
      <c r="C28" s="160"/>
      <c r="D28" s="160"/>
      <c r="E28" s="160"/>
      <c r="F28" s="160"/>
      <c r="G28" s="160"/>
      <c r="H28" s="160"/>
      <c r="I28" s="160"/>
    </row>
  </sheetData>
  <sheetProtection/>
  <mergeCells count="6">
    <mergeCell ref="C6:E6"/>
    <mergeCell ref="F7:G7"/>
    <mergeCell ref="H7:H8"/>
    <mergeCell ref="B6:B8"/>
    <mergeCell ref="C7:E7"/>
    <mergeCell ref="F6:G6"/>
  </mergeCells>
  <printOptions/>
  <pageMargins left="0.7874015748031497" right="0.7874015748031497" top="0.984251968503937" bottom="0.7874015748031497" header="0.3937007874015748" footer="0.3937007874015748"/>
  <pageSetup horizontalDpi="300" verticalDpi="300" orientation="portrait" paperSize="9" scale="80" r:id="rId1"/>
  <headerFooter alignWithMargins="0">
    <oddHeader>&amp;C&amp;"Times New Roman,Félkövér"&amp;12Ajánlatkérők 2017-2018. gázévi földgáz igénye
felhasználási helyenként a 2. rész tekintetében&amp;R&amp;"Times New Roman,Félkövér"&amp;12 1/B. sz. melléklet</oddHead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Mihő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Rácsok Gergely</dc:creator>
  <cp:keywords/>
  <dc:description/>
  <cp:lastModifiedBy>Rácsok Gergely</cp:lastModifiedBy>
  <cp:lastPrinted>2017-04-18T08:09:39Z</cp:lastPrinted>
  <dcterms:created xsi:type="dcterms:W3CDTF">2009-05-12T06:20:14Z</dcterms:created>
  <dcterms:modified xsi:type="dcterms:W3CDTF">2017-04-18T08:13:05Z</dcterms:modified>
  <cp:category/>
  <cp:version/>
  <cp:contentType/>
  <cp:contentStatus/>
</cp:coreProperties>
</file>